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fileSharing readOnlyRecommended="1"/>
  <workbookPr filterPrivacy="1" codeName="ThisWorkbook" defaultThemeVersion="124226"/>
  <xr:revisionPtr revIDLastSave="1" documentId="8_{E90DD12F-5111-49F7-A03F-9BEBED33769E}" xr6:coauthVersionLast="47" xr6:coauthVersionMax="47" xr10:uidLastSave="{6AA353F0-EAE4-4597-BDEC-87C46C89CA3A}"/>
  <bookViews>
    <workbookView minimized="1" xWindow="1740" yWindow="1740" windowWidth="2370" windowHeight="560" firstSheet="1" activeTab="3"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 i="13" l="1"/>
  <c r="F51" i="13"/>
  <c r="F140" i="14" s="1"/>
  <c r="F48" i="13"/>
  <c r="F65" i="13"/>
  <c r="F148" i="14" s="1"/>
  <c r="F64" i="15"/>
  <c r="F11" i="21" s="1"/>
  <c r="F15" i="13"/>
  <c r="F13" i="13"/>
  <c r="F11" i="13"/>
  <c r="A1" i="30"/>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F901" i="14"/>
  <c r="E901" i="14"/>
  <c r="G897" i="14"/>
  <c r="F897" i="14"/>
  <c r="E897" i="14"/>
  <c r="G896" i="14"/>
  <c r="F896" i="14"/>
  <c r="E896" i="14"/>
  <c r="G894" i="14"/>
  <c r="F894" i="14"/>
  <c r="E894" i="14"/>
  <c r="G890" i="14"/>
  <c r="F890" i="14"/>
  <c r="E890" i="14"/>
  <c r="G889" i="14"/>
  <c r="F889" i="14"/>
  <c r="E889" i="14"/>
  <c r="G879" i="14"/>
  <c r="F879" i="14"/>
  <c r="E879" i="14"/>
  <c r="G878" i="14"/>
  <c r="F878" i="14"/>
  <c r="E878" i="14"/>
  <c r="G876" i="14"/>
  <c r="F876" i="14"/>
  <c r="E876" i="14"/>
  <c r="G872" i="14"/>
  <c r="F872" i="14"/>
  <c r="E872" i="14"/>
  <c r="G871" i="14"/>
  <c r="F871" i="14"/>
  <c r="E871" i="14"/>
  <c r="G869" i="14"/>
  <c r="F869" i="14"/>
  <c r="E869" i="14"/>
  <c r="G865" i="14"/>
  <c r="F865" i="14"/>
  <c r="E865" i="14"/>
  <c r="G864" i="14"/>
  <c r="F864" i="14"/>
  <c r="E864" i="14"/>
  <c r="G862" i="14"/>
  <c r="F862" i="14"/>
  <c r="E862" i="14"/>
  <c r="G858" i="14"/>
  <c r="F858" i="14"/>
  <c r="E858" i="14"/>
  <c r="G857" i="14"/>
  <c r="F857" i="14"/>
  <c r="E857" i="14"/>
  <c r="G856" i="14"/>
  <c r="F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F803" i="14" s="1"/>
  <c r="F807" i="14" s="1"/>
  <c r="E801" i="14"/>
  <c r="G791" i="14"/>
  <c r="F791" i="14"/>
  <c r="E791" i="14"/>
  <c r="G790" i="14"/>
  <c r="F790" i="14"/>
  <c r="E790" i="14"/>
  <c r="G788" i="14"/>
  <c r="F788" i="14"/>
  <c r="E788" i="14"/>
  <c r="G784" i="14"/>
  <c r="F784" i="14"/>
  <c r="E784" i="14"/>
  <c r="G783" i="14"/>
  <c r="F783" i="14"/>
  <c r="F785" i="14" s="1"/>
  <c r="F794" i="14" s="1"/>
  <c r="E783" i="14"/>
  <c r="G781" i="14"/>
  <c r="F781" i="14"/>
  <c r="E781" i="14"/>
  <c r="G777" i="14"/>
  <c r="F777" i="14"/>
  <c r="E777" i="14"/>
  <c r="G776" i="14"/>
  <c r="F776" i="14"/>
  <c r="E776" i="14"/>
  <c r="G766" i="14"/>
  <c r="F766" i="14"/>
  <c r="E766" i="14"/>
  <c r="G765" i="14"/>
  <c r="F765" i="14"/>
  <c r="E765" i="14"/>
  <c r="G763" i="14"/>
  <c r="F763" i="14"/>
  <c r="E763" i="14"/>
  <c r="G759" i="14"/>
  <c r="F759" i="14"/>
  <c r="E759" i="14"/>
  <c r="G758" i="14"/>
  <c r="F758" i="14"/>
  <c r="F760" i="14" s="1"/>
  <c r="F770" i="14" s="1"/>
  <c r="E758" i="14"/>
  <c r="G756" i="14"/>
  <c r="F756" i="14"/>
  <c r="E756" i="14"/>
  <c r="G752" i="14"/>
  <c r="F752" i="14"/>
  <c r="E752" i="14"/>
  <c r="G751" i="14"/>
  <c r="F751" i="14"/>
  <c r="F753" i="14" s="1"/>
  <c r="F769" i="14" s="1"/>
  <c r="E751" i="14"/>
  <c r="G749" i="14"/>
  <c r="F749" i="14"/>
  <c r="E749" i="14"/>
  <c r="G745" i="14"/>
  <c r="F745" i="14"/>
  <c r="E745" i="14"/>
  <c r="G744" i="14"/>
  <c r="F744" i="14"/>
  <c r="E744" i="14"/>
  <c r="G743" i="14"/>
  <c r="F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F688" i="14" s="1"/>
  <c r="F692" i="14" s="1"/>
  <c r="E686" i="14"/>
  <c r="G676" i="14"/>
  <c r="F676" i="14"/>
  <c r="E676" i="14"/>
  <c r="G675" i="14"/>
  <c r="F675" i="14"/>
  <c r="F677" i="14" s="1"/>
  <c r="F680" i="14" s="1"/>
  <c r="E675" i="14"/>
  <c r="G673" i="14"/>
  <c r="F673" i="14"/>
  <c r="E673" i="14"/>
  <c r="G669" i="14"/>
  <c r="F669" i="14"/>
  <c r="E669" i="14"/>
  <c r="G668" i="14"/>
  <c r="F668" i="14"/>
  <c r="F670" i="14" s="1"/>
  <c r="F679" i="14" s="1"/>
  <c r="F681" i="14" s="1"/>
  <c r="F691" i="14" s="1"/>
  <c r="E668" i="14"/>
  <c r="G666" i="14"/>
  <c r="F666" i="14"/>
  <c r="E666" i="14"/>
  <c r="G662" i="14"/>
  <c r="F662" i="14"/>
  <c r="E662" i="14"/>
  <c r="G661" i="14"/>
  <c r="F661" i="14"/>
  <c r="E661" i="14"/>
  <c r="G651" i="14"/>
  <c r="F651" i="14"/>
  <c r="E651" i="14"/>
  <c r="G650" i="14"/>
  <c r="F650" i="14"/>
  <c r="F652" i="14" s="1"/>
  <c r="F656" i="14" s="1"/>
  <c r="E650" i="14"/>
  <c r="G648" i="14"/>
  <c r="F648" i="14"/>
  <c r="E648" i="14"/>
  <c r="G644" i="14"/>
  <c r="F644" i="14"/>
  <c r="E644" i="14"/>
  <c r="G643" i="14"/>
  <c r="F643" i="14"/>
  <c r="F645" i="14" s="1"/>
  <c r="F655" i="14" s="1"/>
  <c r="E643" i="14"/>
  <c r="G641" i="14"/>
  <c r="F641" i="14"/>
  <c r="E641" i="14"/>
  <c r="G637" i="14"/>
  <c r="F637" i="14"/>
  <c r="E637" i="14"/>
  <c r="G636" i="14"/>
  <c r="F636" i="14"/>
  <c r="F638" i="14" s="1"/>
  <c r="F654" i="14" s="1"/>
  <c r="F657" i="14" s="1"/>
  <c r="F690" i="14" s="1"/>
  <c r="E636" i="14"/>
  <c r="G634" i="14"/>
  <c r="F634" i="14"/>
  <c r="E634" i="14"/>
  <c r="G630" i="14"/>
  <c r="F630" i="14"/>
  <c r="E630" i="14"/>
  <c r="G629" i="14"/>
  <c r="F629" i="14"/>
  <c r="E629" i="14"/>
  <c r="G628" i="14"/>
  <c r="F628" i="14"/>
  <c r="E628" i="14"/>
  <c r="F859" i="14"/>
  <c r="F891" i="14"/>
  <c r="F895" i="14"/>
  <c r="F870" i="14"/>
  <c r="F877" i="14"/>
  <c r="F863" i="14"/>
  <c r="F902" i="14"/>
  <c r="F746" i="14"/>
  <c r="F757" i="14"/>
  <c r="F778" i="14"/>
  <c r="F663" i="14"/>
  <c r="F631" i="14"/>
  <c r="F649"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F575" i="14" s="1"/>
  <c r="F579" i="14" s="1"/>
  <c r="E573" i="14"/>
  <c r="G563" i="14"/>
  <c r="F563" i="14"/>
  <c r="E563" i="14"/>
  <c r="G562" i="14"/>
  <c r="F562" i="14"/>
  <c r="E562" i="14"/>
  <c r="G560" i="14"/>
  <c r="F560" i="14"/>
  <c r="E560" i="14"/>
  <c r="G556" i="14"/>
  <c r="F556" i="14"/>
  <c r="E556" i="14"/>
  <c r="G555" i="14"/>
  <c r="F555" i="14"/>
  <c r="E555" i="14"/>
  <c r="G553" i="14"/>
  <c r="F553" i="14"/>
  <c r="E553" i="14"/>
  <c r="G549" i="14"/>
  <c r="F549" i="14"/>
  <c r="E549" i="14"/>
  <c r="G548" i="14"/>
  <c r="F548" i="14"/>
  <c r="E548" i="14"/>
  <c r="G538" i="14"/>
  <c r="F538" i="14"/>
  <c r="E538" i="14"/>
  <c r="G537" i="14"/>
  <c r="F537" i="14"/>
  <c r="E537" i="14"/>
  <c r="G535" i="14"/>
  <c r="F535" i="14"/>
  <c r="E535" i="14"/>
  <c r="G531" i="14"/>
  <c r="F531" i="14"/>
  <c r="E531" i="14"/>
  <c r="G530" i="14"/>
  <c r="F530" i="14"/>
  <c r="E530" i="14"/>
  <c r="G528" i="14"/>
  <c r="F528" i="14"/>
  <c r="E528" i="14"/>
  <c r="G524" i="14"/>
  <c r="F524" i="14"/>
  <c r="E524" i="14"/>
  <c r="G523" i="14"/>
  <c r="F523" i="14"/>
  <c r="F525" i="14" s="1"/>
  <c r="F541" i="14" s="1"/>
  <c r="E523" i="14"/>
  <c r="G521" i="14"/>
  <c r="F521" i="14"/>
  <c r="E521" i="14"/>
  <c r="G517" i="14"/>
  <c r="F517" i="14"/>
  <c r="E517" i="14"/>
  <c r="G516" i="14"/>
  <c r="F516" i="14"/>
  <c r="E516" i="14"/>
  <c r="G515" i="14"/>
  <c r="F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F330" i="14"/>
  <c r="E330" i="14"/>
  <c r="G326" i="14"/>
  <c r="F326" i="14"/>
  <c r="E326" i="14"/>
  <c r="G325" i="14"/>
  <c r="F325" i="14"/>
  <c r="E325" i="14"/>
  <c r="G323" i="14"/>
  <c r="F323" i="14"/>
  <c r="E323" i="14"/>
  <c r="G319" i="14"/>
  <c r="F319" i="14"/>
  <c r="E319" i="14"/>
  <c r="G318" i="14"/>
  <c r="F318" i="14"/>
  <c r="E318" i="14"/>
  <c r="G308" i="14"/>
  <c r="F308" i="14"/>
  <c r="E308" i="14"/>
  <c r="G307" i="14"/>
  <c r="F307" i="14"/>
  <c r="E307" i="14"/>
  <c r="G305" i="14"/>
  <c r="F305" i="14"/>
  <c r="E305" i="14"/>
  <c r="G301" i="14"/>
  <c r="F301" i="14"/>
  <c r="E301" i="14"/>
  <c r="G300" i="14"/>
  <c r="F300" i="14"/>
  <c r="E300" i="14"/>
  <c r="G298" i="14"/>
  <c r="F298" i="14"/>
  <c r="E298" i="14"/>
  <c r="G294" i="14"/>
  <c r="F294" i="14"/>
  <c r="E294" i="14"/>
  <c r="G293" i="14"/>
  <c r="F293" i="14"/>
  <c r="E293" i="14"/>
  <c r="G291" i="14"/>
  <c r="F291" i="14"/>
  <c r="E291" i="14"/>
  <c r="G287" i="14"/>
  <c r="F287" i="14"/>
  <c r="E287" i="14"/>
  <c r="G286" i="14"/>
  <c r="F286" i="14"/>
  <c r="E286" i="14"/>
  <c r="G285" i="14"/>
  <c r="F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F445" i="14"/>
  <c r="E445" i="14"/>
  <c r="G441" i="14"/>
  <c r="F441" i="14"/>
  <c r="E441" i="14"/>
  <c r="G440" i="14"/>
  <c r="F440" i="14"/>
  <c r="E440" i="14"/>
  <c r="G438" i="14"/>
  <c r="F438" i="14"/>
  <c r="E438" i="14"/>
  <c r="G434" i="14"/>
  <c r="F434" i="14"/>
  <c r="E434" i="14"/>
  <c r="G433" i="14"/>
  <c r="F433" i="14"/>
  <c r="E433" i="14"/>
  <c r="G423" i="14"/>
  <c r="F423" i="14"/>
  <c r="E423" i="14"/>
  <c r="G422" i="14"/>
  <c r="F422" i="14"/>
  <c r="E422" i="14"/>
  <c r="G421" i="14"/>
  <c r="G420" i="14"/>
  <c r="F420" i="14"/>
  <c r="E420" i="14"/>
  <c r="G416" i="14"/>
  <c r="F416" i="14"/>
  <c r="E416" i="14"/>
  <c r="G415" i="14"/>
  <c r="F415" i="14"/>
  <c r="E415" i="14"/>
  <c r="G413" i="14"/>
  <c r="F413" i="14"/>
  <c r="E413" i="14"/>
  <c r="G409" i="14"/>
  <c r="F409" i="14"/>
  <c r="E409" i="14"/>
  <c r="G408" i="14"/>
  <c r="F408" i="14"/>
  <c r="E408" i="14"/>
  <c r="G406" i="14"/>
  <c r="F406" i="14"/>
  <c r="E406" i="14"/>
  <c r="G402" i="14"/>
  <c r="F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F213" i="14"/>
  <c r="E213" i="14"/>
  <c r="G209" i="14"/>
  <c r="F209" i="14"/>
  <c r="E209" i="14"/>
  <c r="G208" i="14"/>
  <c r="F208" i="14"/>
  <c r="E208" i="14"/>
  <c r="G206" i="14"/>
  <c r="F206" i="14"/>
  <c r="E206" i="14"/>
  <c r="G202" i="14"/>
  <c r="F202" i="14"/>
  <c r="E202" i="14"/>
  <c r="G201" i="14"/>
  <c r="F201" i="14"/>
  <c r="E201" i="14"/>
  <c r="G191" i="14"/>
  <c r="F191" i="14"/>
  <c r="E191" i="14"/>
  <c r="G190" i="14"/>
  <c r="F190" i="14"/>
  <c r="E190" i="14"/>
  <c r="G188" i="14"/>
  <c r="F188" i="14"/>
  <c r="E188" i="14"/>
  <c r="G184" i="14"/>
  <c r="F184" i="14"/>
  <c r="E184" i="14"/>
  <c r="G183" i="14"/>
  <c r="F183" i="14"/>
  <c r="E183" i="14"/>
  <c r="G181" i="14"/>
  <c r="F181" i="14"/>
  <c r="E181" i="14"/>
  <c r="G177" i="14"/>
  <c r="F177" i="14"/>
  <c r="E177" i="14"/>
  <c r="G176" i="14"/>
  <c r="F176" i="14"/>
  <c r="E176" i="14"/>
  <c r="G174" i="14"/>
  <c r="F174" i="14"/>
  <c r="E174" i="14"/>
  <c r="G170" i="14"/>
  <c r="F170" i="14"/>
  <c r="E170" i="14"/>
  <c r="G169" i="14"/>
  <c r="F169" i="14"/>
  <c r="E169" i="14"/>
  <c r="G168" i="14"/>
  <c r="F168" i="14"/>
  <c r="E168" i="14"/>
  <c r="G129" i="14"/>
  <c r="E129" i="14"/>
  <c r="G123" i="14"/>
  <c r="E123" i="14"/>
  <c r="G131" i="14"/>
  <c r="E131" i="14"/>
  <c r="F750" i="14"/>
  <c r="F764" i="14"/>
  <c r="F642" i="14"/>
  <c r="F782" i="14"/>
  <c r="F789" i="14"/>
  <c r="F674" i="14"/>
  <c r="F667" i="14"/>
  <c r="F635" i="14"/>
  <c r="F518" i="14"/>
  <c r="F536" i="14"/>
  <c r="F550" i="14"/>
  <c r="F288" i="14"/>
  <c r="F306" i="14"/>
  <c r="F320" i="14"/>
  <c r="F324" i="14"/>
  <c r="F403" i="14"/>
  <c r="F407" i="14"/>
  <c r="F435" i="14"/>
  <c r="F439" i="14"/>
  <c r="F171" i="14"/>
  <c r="F203"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F98" i="14"/>
  <c r="E98" i="14"/>
  <c r="G100" i="14"/>
  <c r="F100" i="14"/>
  <c r="E100" i="14"/>
  <c r="G99" i="14"/>
  <c r="E99" i="14"/>
  <c r="G97" i="14"/>
  <c r="E97" i="14"/>
  <c r="G94" i="14"/>
  <c r="F94" i="14"/>
  <c r="E94" i="14"/>
  <c r="G93" i="14"/>
  <c r="F93" i="14"/>
  <c r="E93" i="14"/>
  <c r="G92" i="14"/>
  <c r="E92" i="14"/>
  <c r="G91" i="14"/>
  <c r="F91" i="14"/>
  <c r="E91" i="14"/>
  <c r="G90" i="14"/>
  <c r="E90" i="14"/>
  <c r="G87" i="14"/>
  <c r="F87" i="14"/>
  <c r="E87" i="14"/>
  <c r="G86" i="14"/>
  <c r="F86" i="14"/>
  <c r="E86" i="14"/>
  <c r="G81" i="14"/>
  <c r="E81" i="14"/>
  <c r="G80" i="14"/>
  <c r="E80" i="14"/>
  <c r="G79" i="14"/>
  <c r="E79" i="14"/>
  <c r="G76" i="14"/>
  <c r="F76" i="14"/>
  <c r="E76" i="14"/>
  <c r="G73" i="14"/>
  <c r="F73" i="14"/>
  <c r="E73" i="14"/>
  <c r="G75" i="14"/>
  <c r="F75" i="14"/>
  <c r="E75" i="14"/>
  <c r="G74" i="14"/>
  <c r="E74" i="14"/>
  <c r="G72" i="14"/>
  <c r="E72" i="14"/>
  <c r="G69" i="14"/>
  <c r="F69" i="14"/>
  <c r="E69" i="14"/>
  <c r="G66" i="14"/>
  <c r="F66" i="14"/>
  <c r="E66" i="14"/>
  <c r="G68" i="14"/>
  <c r="F68" i="14"/>
  <c r="E68" i="14"/>
  <c r="G67" i="14"/>
  <c r="E67" i="14"/>
  <c r="G65" i="14"/>
  <c r="E65" i="14"/>
  <c r="G62" i="14"/>
  <c r="F62" i="14"/>
  <c r="E62" i="14"/>
  <c r="G61" i="14"/>
  <c r="F61" i="14"/>
  <c r="E61" i="14"/>
  <c r="G60" i="14"/>
  <c r="E60" i="14"/>
  <c r="G59" i="14"/>
  <c r="F59" i="14"/>
  <c r="E59" i="14"/>
  <c r="G58" i="14"/>
  <c r="E58" i="14"/>
  <c r="G55" i="14"/>
  <c r="F55" i="14"/>
  <c r="E55" i="14"/>
  <c r="G54" i="14"/>
  <c r="F54" i="14"/>
  <c r="E54" i="14"/>
  <c r="G53" i="14"/>
  <c r="F53" i="14"/>
  <c r="E53" i="14"/>
  <c r="F529" i="14"/>
  <c r="F554" i="14"/>
  <c r="F561" i="14"/>
  <c r="F522" i="14"/>
  <c r="F292" i="14"/>
  <c r="F414" i="14"/>
  <c r="F299" i="14"/>
  <c r="F331" i="14"/>
  <c r="F446" i="14"/>
  <c r="F182" i="14"/>
  <c r="F421" i="14"/>
  <c r="F175" i="14"/>
  <c r="F189" i="14"/>
  <c r="F214" i="14"/>
  <c r="F207" i="14"/>
  <c r="F88" i="14"/>
  <c r="F56" i="14"/>
  <c r="F74" i="14"/>
  <c r="F99" i="14"/>
  <c r="F67" i="14"/>
  <c r="F60" i="14"/>
  <c r="F92" i="14"/>
  <c r="G152" i="14"/>
  <c r="F152" i="14"/>
  <c r="G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G723" i="14"/>
  <c r="F723" i="14"/>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F499" i="14"/>
  <c r="G496" i="14"/>
  <c r="F496" i="14"/>
  <c r="E496" i="14"/>
  <c r="G495" i="14"/>
  <c r="F495" i="14"/>
  <c r="G488" i="14"/>
  <c r="F488" i="14"/>
  <c r="G487" i="14"/>
  <c r="F487" i="14"/>
  <c r="G484" i="14"/>
  <c r="F484" i="14"/>
  <c r="G483" i="14"/>
  <c r="F483" i="14"/>
  <c r="G506" i="14"/>
  <c r="F506" i="14"/>
  <c r="E506" i="14"/>
  <c r="E114" i="13"/>
  <c r="E113" i="13"/>
  <c r="E111" i="13"/>
  <c r="E110" i="13"/>
  <c r="E108" i="13"/>
  <c r="E845" i="14"/>
  <c r="E107" i="13"/>
  <c r="E617" i="14"/>
  <c r="E105" i="13"/>
  <c r="E732" i="14"/>
  <c r="E104" i="13"/>
  <c r="E504" i="14"/>
  <c r="E94" i="13"/>
  <c r="E93" i="13"/>
  <c r="E91" i="13"/>
  <c r="E90" i="13"/>
  <c r="E86" i="13"/>
  <c r="E85" i="13"/>
  <c r="E100" i="13"/>
  <c r="E99" i="13"/>
  <c r="E97" i="13"/>
  <c r="E96" i="13"/>
  <c r="F838" i="14"/>
  <c r="F614" i="14"/>
  <c r="F622" i="14"/>
  <c r="F610" i="14"/>
  <c r="F729" i="14"/>
  <c r="F725" i="14"/>
  <c r="E600" i="14"/>
  <c r="E594" i="14"/>
  <c r="E828" i="14"/>
  <c r="E822" i="14"/>
  <c r="E713" i="14"/>
  <c r="E707" i="14"/>
  <c r="E941" i="14"/>
  <c r="E935" i="14"/>
  <c r="E613" i="14"/>
  <c r="E608" i="14"/>
  <c r="E500" i="14"/>
  <c r="E495" i="14"/>
  <c r="E841" i="14"/>
  <c r="E836" i="14"/>
  <c r="E728" i="14"/>
  <c r="E723" i="14"/>
  <c r="E499" i="14"/>
  <c r="E483" i="14"/>
  <c r="E727" i="14"/>
  <c r="E484" i="14"/>
  <c r="E612" i="14"/>
  <c r="E487" i="14"/>
  <c r="E840" i="14"/>
  <c r="E488" i="14"/>
  <c r="E602" i="14"/>
  <c r="E596" i="14"/>
  <c r="E830" i="14"/>
  <c r="E824" i="14"/>
  <c r="E715" i="14"/>
  <c r="E709" i="14"/>
  <c r="E943" i="14"/>
  <c r="E937" i="14"/>
  <c r="F842" i="14"/>
  <c r="F485" i="14"/>
  <c r="F497" i="14"/>
  <c r="F489" i="14"/>
  <c r="F501" i="14"/>
  <c r="G27" i="24"/>
  <c r="E27" i="24"/>
  <c r="G25" i="24"/>
  <c r="E25" i="24"/>
  <c r="G23" i="24"/>
  <c r="E23" i="24"/>
  <c r="G21" i="24"/>
  <c r="E21" i="24"/>
  <c r="G17" i="24"/>
  <c r="E17" i="24"/>
  <c r="G15" i="24"/>
  <c r="E15" i="24"/>
  <c r="E44" i="13"/>
  <c r="E368" i="14" s="1"/>
  <c r="E43" i="13"/>
  <c r="E141" i="14" s="1"/>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G145" i="14"/>
  <c r="E145" i="14"/>
  <c r="G159" i="14"/>
  <c r="E159" i="14"/>
  <c r="G154" i="14"/>
  <c r="F154" i="14"/>
  <c r="E154" i="14"/>
  <c r="G137" i="14"/>
  <c r="F137" i="14"/>
  <c r="E137" i="14"/>
  <c r="G136" i="14"/>
  <c r="F136" i="14"/>
  <c r="F138" i="14" s="1"/>
  <c r="G130" i="14"/>
  <c r="F130" i="14"/>
  <c r="G124" i="14"/>
  <c r="F124" i="14"/>
  <c r="G47" i="14"/>
  <c r="E47" i="14"/>
  <c r="G48" i="14"/>
  <c r="E48" i="14"/>
  <c r="E72" i="13"/>
  <c r="E471" i="14" s="1"/>
  <c r="E69" i="13"/>
  <c r="E356" i="14" s="1"/>
  <c r="E68" i="13"/>
  <c r="E130" i="14" s="1"/>
  <c r="E71" i="13"/>
  <c r="E245" i="14" s="1"/>
  <c r="G29" i="14"/>
  <c r="F29" i="14"/>
  <c r="G30" i="14"/>
  <c r="E30" i="14"/>
  <c r="F618" i="14"/>
  <c r="F733" i="14"/>
  <c r="F255" i="14"/>
  <c r="F737" i="14"/>
  <c r="F850" i="14"/>
  <c r="F846" i="14"/>
  <c r="F505" i="14"/>
  <c r="F844" i="14"/>
  <c r="F731" i="14"/>
  <c r="F503" i="14"/>
  <c r="F616" i="14"/>
  <c r="F509" i="14"/>
  <c r="F259" i="14"/>
  <c r="F262" i="14"/>
  <c r="F263" i="14"/>
  <c r="F374" i="14"/>
  <c r="F385" i="14"/>
  <c r="F387" i="14"/>
  <c r="E153" i="14"/>
  <c r="G149" i="14"/>
  <c r="F370" i="14"/>
  <c r="G153" i="14"/>
  <c r="E149" i="14"/>
  <c r="G13" i="24"/>
  <c r="E13" i="24"/>
  <c r="I11" i="24"/>
  <c r="G11" i="24"/>
  <c r="E11" i="24"/>
  <c r="F507" i="14"/>
  <c r="F584" i="14"/>
  <c r="F848" i="14"/>
  <c r="F925" i="14"/>
  <c r="F270" i="14"/>
  <c r="F272" i="14"/>
  <c r="F275" i="14"/>
  <c r="F735" i="14"/>
  <c r="F620" i="14"/>
  <c r="F266" i="14"/>
  <c r="F267" i="14"/>
  <c r="F274" i="14"/>
  <c r="F381" i="14"/>
  <c r="F382" i="14"/>
  <c r="F377" i="14"/>
  <c r="F378" i="14"/>
  <c r="F390" i="14"/>
  <c r="F279" i="14"/>
  <c r="G128" i="14"/>
  <c r="F128" i="14"/>
  <c r="G122" i="14"/>
  <c r="F122" i="14"/>
  <c r="G44" i="14"/>
  <c r="E44" i="14"/>
  <c r="G43" i="14"/>
  <c r="E43" i="14"/>
  <c r="G42" i="14"/>
  <c r="E42" i="14"/>
  <c r="G39" i="14"/>
  <c r="F39" i="14"/>
  <c r="E39" i="14"/>
  <c r="G38" i="14"/>
  <c r="E38" i="14"/>
  <c r="G37" i="14"/>
  <c r="F37" i="14"/>
  <c r="G22" i="14"/>
  <c r="F22" i="14"/>
  <c r="E22" i="14"/>
  <c r="G21" i="14"/>
  <c r="F21" i="14"/>
  <c r="F23" i="14" s="1"/>
  <c r="F391" i="14" s="1"/>
  <c r="F392" i="14" s="1"/>
  <c r="F395" i="14" s="1"/>
  <c r="F396" i="14" s="1"/>
  <c r="G34" i="14"/>
  <c r="E34" i="14"/>
  <c r="G26" i="14"/>
  <c r="F26" i="14"/>
  <c r="G33" i="14"/>
  <c r="F33" i="14"/>
  <c r="E63" i="13"/>
  <c r="E265" i="14" s="1"/>
  <c r="E62" i="13"/>
  <c r="E37" i="14" s="1"/>
  <c r="E66" i="13"/>
  <c r="E380" i="14" s="1"/>
  <c r="E65" i="13"/>
  <c r="E152" i="14" s="1"/>
  <c r="F851" i="14"/>
  <c r="F852" i="14"/>
  <c r="F812" i="14"/>
  <c r="F738" i="14"/>
  <c r="F739" i="14"/>
  <c r="F697" i="14"/>
  <c r="F623" i="14"/>
  <c r="F624" i="14"/>
  <c r="F389" i="14"/>
  <c r="F394" i="14"/>
  <c r="F868" i="14"/>
  <c r="F873" i="14"/>
  <c r="F883" i="14" s="1"/>
  <c r="F922" i="14"/>
  <c r="F913" i="14"/>
  <c r="F916" i="14"/>
  <c r="F920" i="14" s="1"/>
  <c r="F900" i="14"/>
  <c r="F905" i="14"/>
  <c r="F908" i="14" s="1"/>
  <c r="F875" i="14"/>
  <c r="F880" i="14"/>
  <c r="F884" i="14" s="1"/>
  <c r="F861" i="14"/>
  <c r="F866" i="14"/>
  <c r="F882" i="14" s="1"/>
  <c r="F893" i="14"/>
  <c r="F898" i="14"/>
  <c r="F907" i="14"/>
  <c r="F809" i="14"/>
  <c r="F800" i="14"/>
  <c r="F823" i="14"/>
  <c r="F787" i="14"/>
  <c r="F792" i="14"/>
  <c r="F795" i="14" s="1"/>
  <c r="F755" i="14"/>
  <c r="F762" i="14"/>
  <c r="F767" i="14"/>
  <c r="F771" i="14" s="1"/>
  <c r="F748" i="14"/>
  <c r="F780" i="14"/>
  <c r="F694" i="14"/>
  <c r="F685" i="14"/>
  <c r="F672" i="14"/>
  <c r="F665" i="14"/>
  <c r="F640" i="14"/>
  <c r="F647" i="14"/>
  <c r="F633" i="14"/>
  <c r="F942" i="14"/>
  <c r="F936" i="14"/>
  <c r="F829" i="14"/>
  <c r="F714" i="14"/>
  <c r="F708" i="14"/>
  <c r="F923" i="14"/>
  <c r="F931" i="14" s="1"/>
  <c r="G25" i="14"/>
  <c r="F25" i="14"/>
  <c r="G14" i="14"/>
  <c r="F14" i="14"/>
  <c r="G13" i="14"/>
  <c r="F13" i="14"/>
  <c r="F15" i="14" s="1"/>
  <c r="G10" i="14"/>
  <c r="F10" i="14"/>
  <c r="G9" i="14"/>
  <c r="F9" i="14"/>
  <c r="F11" i="14" s="1"/>
  <c r="F810" i="14"/>
  <c r="F818" i="14" s="1"/>
  <c r="E58" i="13"/>
  <c r="E475" i="14" s="1"/>
  <c r="E57" i="13"/>
  <c r="E237" i="14" s="1"/>
  <c r="E55" i="13"/>
  <c r="E354" i="14" s="1"/>
  <c r="E54" i="13"/>
  <c r="E122" i="14" s="1"/>
  <c r="E52" i="13"/>
  <c r="E14" i="14" s="1"/>
  <c r="E51" i="13"/>
  <c r="E13" i="14" s="1"/>
  <c r="E49" i="13"/>
  <c r="E261" i="14" s="1"/>
  <c r="E48" i="13"/>
  <c r="E29" i="14" s="1"/>
  <c r="F510" i="14"/>
  <c r="H9" i="13"/>
  <c r="F511" i="14"/>
  <c r="F552" i="14"/>
  <c r="F559" i="14"/>
  <c r="F520" i="14"/>
  <c r="F572" i="14"/>
  <c r="F527" i="14"/>
  <c r="F581" i="14"/>
  <c r="F534" i="14"/>
  <c r="F601" i="14"/>
  <c r="F595" i="14"/>
  <c r="J8" i="15"/>
  <c r="J5" i="24"/>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c r="F18" i="15"/>
  <c r="E15" i="15"/>
  <c r="I11" i="15"/>
  <c r="H11" i="15"/>
  <c r="G11" i="15"/>
  <c r="F11" i="15"/>
  <c r="E11" i="15"/>
  <c r="I5" i="15"/>
  <c r="H5" i="15"/>
  <c r="G5" i="15"/>
  <c r="F5" i="15"/>
  <c r="E5" i="15"/>
  <c r="E5" i="21"/>
  <c r="I4" i="15"/>
  <c r="I4" i="14"/>
  <c r="H4" i="15"/>
  <c r="H4" i="21"/>
  <c r="H4" i="14"/>
  <c r="E4" i="15"/>
  <c r="E4" i="14"/>
  <c r="I3" i="15"/>
  <c r="I3" i="13"/>
  <c r="I3" i="14"/>
  <c r="H3" i="15"/>
  <c r="H3" i="14"/>
  <c r="E3" i="15"/>
  <c r="E3" i="14"/>
  <c r="I2" i="15"/>
  <c r="I2" i="19"/>
  <c r="I2" i="14"/>
  <c r="H2" i="15"/>
  <c r="H2" i="14"/>
  <c r="E2" i="15"/>
  <c r="E2" i="13"/>
  <c r="A1" i="15"/>
  <c r="F5" i="20" s="1"/>
  <c r="I4" i="19"/>
  <c r="A1" i="19"/>
  <c r="D8" i="20" s="1"/>
  <c r="A1" i="13"/>
  <c r="D5" i="20" s="1"/>
  <c r="A1" i="20"/>
  <c r="B8" i="20" s="1"/>
  <c r="A1" i="18"/>
  <c r="B5" i="20" s="1"/>
  <c r="I4" i="13"/>
  <c r="I2" i="21"/>
  <c r="I2" i="24"/>
  <c r="E4" i="24"/>
  <c r="I3" i="24"/>
  <c r="E3" i="24"/>
  <c r="E2" i="24"/>
  <c r="I4" i="21"/>
  <c r="I4" i="24"/>
  <c r="E5" i="19"/>
  <c r="I3" i="19"/>
  <c r="I2" i="13"/>
  <c r="E4" i="13"/>
  <c r="E4" i="19"/>
  <c r="H2" i="21"/>
  <c r="H3" i="19"/>
  <c r="I3" i="21"/>
  <c r="E4" i="21"/>
  <c r="J11" i="15"/>
  <c r="J12" i="15"/>
  <c r="J19" i="15"/>
  <c r="J5" i="21"/>
  <c r="K8" i="15"/>
  <c r="K5" i="21"/>
  <c r="J5" i="13"/>
  <c r="K11" i="15"/>
  <c r="K12" i="15"/>
  <c r="K19" i="15"/>
  <c r="K5" i="13"/>
  <c r="J5" i="19"/>
  <c r="E2" i="14"/>
  <c r="E2" i="21"/>
  <c r="H4" i="19"/>
  <c r="J5" i="15"/>
  <c r="J5" i="14"/>
  <c r="H4" i="24"/>
  <c r="E2" i="19"/>
  <c r="K5" i="14"/>
  <c r="J48" i="15"/>
  <c r="J50" i="15"/>
  <c r="H3" i="21"/>
  <c r="E5" i="13"/>
  <c r="E5" i="24"/>
  <c r="L8" i="15"/>
  <c r="K5" i="24"/>
  <c r="K5" i="19"/>
  <c r="J28" i="15"/>
  <c r="J29" i="15"/>
  <c r="J4" i="13"/>
  <c r="H3" i="24"/>
  <c r="E5" i="14"/>
  <c r="E3" i="21"/>
  <c r="K28" i="15"/>
  <c r="E3" i="13"/>
  <c r="E3" i="19"/>
  <c r="K5" i="15"/>
  <c r="H2" i="19"/>
  <c r="H2" i="24"/>
  <c r="L5" i="14"/>
  <c r="L11" i="15"/>
  <c r="L12" i="15"/>
  <c r="L5" i="19"/>
  <c r="M8" i="15"/>
  <c r="L5" i="21"/>
  <c r="L5" i="24"/>
  <c r="L5" i="13"/>
  <c r="L5" i="15"/>
  <c r="J54" i="15"/>
  <c r="N8" i="15"/>
  <c r="M5" i="21"/>
  <c r="M5" i="13"/>
  <c r="M5" i="19"/>
  <c r="M11" i="15"/>
  <c r="M12" i="15"/>
  <c r="M5" i="14"/>
  <c r="M5" i="24"/>
  <c r="M5" i="15"/>
  <c r="L19" i="15"/>
  <c r="L28" i="15"/>
  <c r="M19" i="15"/>
  <c r="M28" i="15"/>
  <c r="N11" i="15"/>
  <c r="N12" i="15"/>
  <c r="N5" i="19"/>
  <c r="N5" i="15"/>
  <c r="N5" i="13"/>
  <c r="N5" i="21"/>
  <c r="N5" i="14"/>
  <c r="O8" i="15"/>
  <c r="N5" i="24"/>
  <c r="N28" i="15"/>
  <c r="N19" i="15"/>
  <c r="O5" i="24"/>
  <c r="O5" i="14"/>
  <c r="O5" i="19"/>
  <c r="O5" i="21"/>
  <c r="P8" i="15"/>
  <c r="O5" i="15"/>
  <c r="O5" i="13"/>
  <c r="O11" i="15"/>
  <c r="O12" i="15"/>
  <c r="P5" i="19"/>
  <c r="P5" i="13"/>
  <c r="P5" i="14"/>
  <c r="P11" i="15"/>
  <c r="P12" i="15"/>
  <c r="P5" i="15"/>
  <c r="P5" i="24"/>
  <c r="Q8" i="15"/>
  <c r="P5" i="21"/>
  <c r="O28" i="15"/>
  <c r="O19" i="15"/>
  <c r="P19" i="15"/>
  <c r="P28" i="15"/>
  <c r="Q5" i="15"/>
  <c r="Q5" i="21"/>
  <c r="Q5" i="13"/>
  <c r="R8" i="15"/>
  <c r="Q5" i="19"/>
  <c r="Q5" i="14"/>
  <c r="Q5" i="24"/>
  <c r="Q11" i="15"/>
  <c r="Q12" i="15"/>
  <c r="F9" i="15"/>
  <c r="F61" i="15"/>
  <c r="Q19" i="15"/>
  <c r="Q28" i="15"/>
  <c r="R5" i="24"/>
  <c r="R5" i="21"/>
  <c r="R5" i="13"/>
  <c r="R5" i="19"/>
  <c r="R5" i="14"/>
  <c r="R5" i="15"/>
  <c r="R11" i="15"/>
  <c r="R12" i="15"/>
  <c r="R28" i="15"/>
  <c r="R19" i="15"/>
  <c r="H12" i="15"/>
  <c r="H19" i="15"/>
  <c r="H28" i="15"/>
  <c r="F564" i="14"/>
  <c r="F567" i="14" s="1"/>
  <c r="F557" i="14"/>
  <c r="F566" i="14" s="1"/>
  <c r="F539" i="14"/>
  <c r="F543" i="14" s="1"/>
  <c r="J928" i="14"/>
  <c r="J815" i="14"/>
  <c r="J700" i="14"/>
  <c r="J587" i="14"/>
  <c r="J20" i="15"/>
  <c r="J21" i="15"/>
  <c r="J4" i="24"/>
  <c r="J4" i="14"/>
  <c r="J4" i="15"/>
  <c r="J4" i="21"/>
  <c r="J4" i="19"/>
  <c r="J2" i="13"/>
  <c r="J27" i="15"/>
  <c r="J2" i="19"/>
  <c r="K20" i="15"/>
  <c r="K21" i="15"/>
  <c r="J45" i="15"/>
  <c r="J2" i="24"/>
  <c r="J34" i="15"/>
  <c r="J2" i="15"/>
  <c r="J2" i="14"/>
  <c r="J2" i="21"/>
  <c r="J36" i="15"/>
  <c r="J35" i="15"/>
  <c r="J41" i="15"/>
  <c r="K42" i="15"/>
  <c r="J46" i="15"/>
  <c r="K34" i="15"/>
  <c r="K2" i="21"/>
  <c r="L20" i="15"/>
  <c r="L21" i="15"/>
  <c r="K2" i="13"/>
  <c r="K45" i="15"/>
  <c r="K46" i="15"/>
  <c r="K2" i="14"/>
  <c r="K2" i="19"/>
  <c r="K2" i="15"/>
  <c r="K2" i="24"/>
  <c r="K27" i="15"/>
  <c r="K29" i="15"/>
  <c r="J49" i="15"/>
  <c r="K49" i="15"/>
  <c r="K48" i="15"/>
  <c r="L2" i="19"/>
  <c r="L34" i="15"/>
  <c r="L2" i="14"/>
  <c r="L2" i="13"/>
  <c r="L2" i="21"/>
  <c r="L2" i="15"/>
  <c r="M20" i="15"/>
  <c r="M21" i="15"/>
  <c r="L27" i="15"/>
  <c r="L29" i="15"/>
  <c r="L2" i="24"/>
  <c r="L45" i="15"/>
  <c r="K4" i="15"/>
  <c r="K4" i="21"/>
  <c r="K4" i="24"/>
  <c r="K4" i="13"/>
  <c r="K4" i="19"/>
  <c r="K4" i="14"/>
  <c r="K36" i="15"/>
  <c r="K53" i="15"/>
  <c r="K55" i="15"/>
  <c r="K35" i="15"/>
  <c r="K41" i="15"/>
  <c r="L42" i="15"/>
  <c r="J53" i="15"/>
  <c r="J55" i="15"/>
  <c r="K50" i="15"/>
  <c r="K928" i="14"/>
  <c r="K815" i="14"/>
  <c r="K700" i="14"/>
  <c r="K587" i="14"/>
  <c r="M27" i="15"/>
  <c r="M29" i="15"/>
  <c r="M34" i="15"/>
  <c r="M2" i="19"/>
  <c r="M2" i="21"/>
  <c r="N20" i="15"/>
  <c r="N21" i="15"/>
  <c r="M2" i="13"/>
  <c r="M45" i="15"/>
  <c r="M2" i="14"/>
  <c r="M2" i="15"/>
  <c r="M2" i="24"/>
  <c r="K54" i="15"/>
  <c r="K3" i="14"/>
  <c r="K3" i="19"/>
  <c r="K3" i="15"/>
  <c r="K3" i="24"/>
  <c r="K3" i="21"/>
  <c r="K3" i="13"/>
  <c r="L4" i="21"/>
  <c r="L4" i="13"/>
  <c r="L4" i="15"/>
  <c r="L4" i="24"/>
  <c r="L4" i="19"/>
  <c r="L4" i="14"/>
  <c r="L48" i="15"/>
  <c r="L50" i="15"/>
  <c r="J3" i="24"/>
  <c r="J3" i="14"/>
  <c r="J3" i="13"/>
  <c r="J3" i="21"/>
  <c r="J3" i="19"/>
  <c r="J3" i="15"/>
  <c r="L35" i="15"/>
  <c r="L36" i="15"/>
  <c r="L46" i="15"/>
  <c r="L928" i="14"/>
  <c r="L815" i="14"/>
  <c r="L700" i="14"/>
  <c r="L587" i="14"/>
  <c r="L41" i="15"/>
  <c r="M42" i="15"/>
  <c r="L53" i="15"/>
  <c r="L55" i="15"/>
  <c r="M46" i="15"/>
  <c r="M35" i="15"/>
  <c r="M41" i="15"/>
  <c r="N42" i="15"/>
  <c r="M36" i="15"/>
  <c r="M53" i="15"/>
  <c r="M55" i="15"/>
  <c r="L49" i="15"/>
  <c r="L54" i="15"/>
  <c r="N2" i="14"/>
  <c r="N2" i="19"/>
  <c r="N2" i="24"/>
  <c r="N2" i="15"/>
  <c r="N2" i="13"/>
  <c r="N27" i="15"/>
  <c r="N29" i="15"/>
  <c r="N45" i="15"/>
  <c r="N34" i="15"/>
  <c r="N2" i="21"/>
  <c r="O20" i="15"/>
  <c r="O21" i="15"/>
  <c r="M4" i="21"/>
  <c r="M4" i="19"/>
  <c r="M4" i="15"/>
  <c r="M4" i="13"/>
  <c r="M4" i="24"/>
  <c r="M4" i="14"/>
  <c r="N48" i="15"/>
  <c r="M48" i="15"/>
  <c r="M50" i="15"/>
  <c r="N4" i="24"/>
  <c r="N4" i="21"/>
  <c r="N4" i="15"/>
  <c r="N4" i="13"/>
  <c r="N4" i="14"/>
  <c r="N4" i="19"/>
  <c r="M49" i="15"/>
  <c r="N46" i="15"/>
  <c r="O2" i="24"/>
  <c r="O2" i="14"/>
  <c r="O2" i="15"/>
  <c r="O2" i="19"/>
  <c r="O27" i="15"/>
  <c r="O29" i="15"/>
  <c r="P20" i="15"/>
  <c r="P21" i="15"/>
  <c r="O34" i="15"/>
  <c r="O45" i="15"/>
  <c r="O46" i="15"/>
  <c r="O2" i="13"/>
  <c r="O2" i="21"/>
  <c r="L3" i="14"/>
  <c r="L3" i="19"/>
  <c r="L3" i="24"/>
  <c r="L3" i="13"/>
  <c r="L3" i="21"/>
  <c r="L3" i="15"/>
  <c r="N36" i="15"/>
  <c r="N35" i="15"/>
  <c r="N41" i="15"/>
  <c r="O42" i="15"/>
  <c r="M3" i="13"/>
  <c r="M3" i="24"/>
  <c r="M3" i="14"/>
  <c r="M3" i="15"/>
  <c r="M3" i="21"/>
  <c r="M3" i="19"/>
  <c r="M928" i="14"/>
  <c r="M815" i="14"/>
  <c r="M700" i="14"/>
  <c r="M587" i="14"/>
  <c r="O49" i="15"/>
  <c r="N50" i="15"/>
  <c r="O48" i="15"/>
  <c r="P2" i="19"/>
  <c r="P45" i="15"/>
  <c r="P34" i="15"/>
  <c r="P2" i="15"/>
  <c r="Q20" i="15"/>
  <c r="Q21" i="15"/>
  <c r="P2" i="14"/>
  <c r="P2" i="21"/>
  <c r="P2" i="24"/>
  <c r="P2" i="13"/>
  <c r="P27" i="15"/>
  <c r="P29" i="15"/>
  <c r="O4" i="19"/>
  <c r="O4" i="21"/>
  <c r="O4" i="24"/>
  <c r="O4" i="13"/>
  <c r="O4" i="14"/>
  <c r="O4" i="15"/>
  <c r="M54" i="15"/>
  <c r="O35" i="15"/>
  <c r="O36" i="15"/>
  <c r="N53" i="15"/>
  <c r="P46" i="15"/>
  <c r="N49" i="15"/>
  <c r="N928" i="14"/>
  <c r="N815" i="14"/>
  <c r="N700" i="14"/>
  <c r="N587" i="14"/>
  <c r="P36" i="15"/>
  <c r="P53" i="15"/>
  <c r="P35" i="15"/>
  <c r="P41" i="15"/>
  <c r="Q42" i="15"/>
  <c r="P49" i="15"/>
  <c r="O41" i="15"/>
  <c r="P42" i="15"/>
  <c r="O53" i="15"/>
  <c r="Q27" i="15"/>
  <c r="Q29" i="15"/>
  <c r="Q2" i="14"/>
  <c r="Q2" i="24"/>
  <c r="Q2" i="19"/>
  <c r="R20" i="15"/>
  <c r="R21" i="15"/>
  <c r="Q2" i="13"/>
  <c r="Q34" i="15"/>
  <c r="Q2" i="21"/>
  <c r="Q2" i="15"/>
  <c r="Q45" i="15"/>
  <c r="Q46" i="15"/>
  <c r="O50" i="15"/>
  <c r="P4" i="24"/>
  <c r="P4" i="21"/>
  <c r="P4" i="19"/>
  <c r="P4" i="13"/>
  <c r="P4" i="14"/>
  <c r="P4" i="15"/>
  <c r="N54" i="15"/>
  <c r="N55" i="15"/>
  <c r="O928" i="14"/>
  <c r="O815" i="14"/>
  <c r="O700" i="14"/>
  <c r="O587" i="14"/>
  <c r="N3" i="13"/>
  <c r="N3" i="14"/>
  <c r="N3" i="19"/>
  <c r="N3" i="21"/>
  <c r="N3" i="15"/>
  <c r="N3" i="24"/>
  <c r="R2" i="19"/>
  <c r="R45" i="15"/>
  <c r="R34" i="15"/>
  <c r="R2" i="13"/>
  <c r="R2" i="24"/>
  <c r="R2" i="21"/>
  <c r="R2" i="14"/>
  <c r="R27" i="15"/>
  <c r="R29" i="15"/>
  <c r="R2" i="15"/>
  <c r="Q49" i="15"/>
  <c r="O54" i="15"/>
  <c r="O55" i="15"/>
  <c r="Q36" i="15"/>
  <c r="Q35" i="15"/>
  <c r="Q41" i="15"/>
  <c r="R42" i="15"/>
  <c r="R46" i="15"/>
  <c r="H46" i="15"/>
  <c r="P48" i="15"/>
  <c r="P50" i="15"/>
  <c r="H42" i="15"/>
  <c r="Q48" i="15"/>
  <c r="Q4" i="13"/>
  <c r="Q4" i="19"/>
  <c r="Q4" i="24"/>
  <c r="Q4" i="14"/>
  <c r="Q4" i="21"/>
  <c r="Q4" i="15"/>
  <c r="Q50" i="15"/>
  <c r="Q928" i="14"/>
  <c r="Q700" i="14"/>
  <c r="P928" i="14"/>
  <c r="P815" i="14"/>
  <c r="P700" i="14"/>
  <c r="P587" i="14"/>
  <c r="H49" i="15"/>
  <c r="R4" i="15"/>
  <c r="R4" i="19"/>
  <c r="R4" i="21"/>
  <c r="R4" i="14"/>
  <c r="R4" i="24"/>
  <c r="R4" i="13"/>
  <c r="O3" i="19"/>
  <c r="O3" i="15"/>
  <c r="O3" i="13"/>
  <c r="O3" i="14"/>
  <c r="O3" i="21"/>
  <c r="O3" i="24"/>
  <c r="H48" i="15"/>
  <c r="R48" i="15"/>
  <c r="R50" i="15"/>
  <c r="R36" i="15"/>
  <c r="R35" i="15"/>
  <c r="R41" i="15"/>
  <c r="R49" i="15"/>
  <c r="P54" i="15"/>
  <c r="P55" i="15"/>
  <c r="Q53" i="15"/>
  <c r="F37" i="15"/>
  <c r="F62" i="15"/>
  <c r="Q587" i="14"/>
  <c r="Q815" i="14"/>
  <c r="Q54" i="15"/>
  <c r="Q55" i="15"/>
  <c r="R928" i="14"/>
  <c r="R815" i="14"/>
  <c r="R700" i="14"/>
  <c r="R587" i="14"/>
  <c r="R53" i="15"/>
  <c r="H36" i="15"/>
  <c r="H53" i="15"/>
  <c r="H35" i="15"/>
  <c r="H41" i="15"/>
  <c r="R54" i="15"/>
  <c r="F51" i="15"/>
  <c r="F63" i="15"/>
  <c r="H50" i="15"/>
  <c r="P3" i="13"/>
  <c r="P3" i="19"/>
  <c r="P3" i="24"/>
  <c r="P3" i="14"/>
  <c r="P3" i="21"/>
  <c r="P3" i="15"/>
  <c r="Q3" i="21"/>
  <c r="Q3" i="13"/>
  <c r="Q3" i="14"/>
  <c r="Q3" i="19"/>
  <c r="Q3" i="24"/>
  <c r="Q3" i="15"/>
  <c r="H928" i="14"/>
  <c r="F929" i="14"/>
  <c r="F932" i="14" s="1"/>
  <c r="H815" i="14"/>
  <c r="F816" i="14"/>
  <c r="F819" i="14"/>
  <c r="H700" i="14"/>
  <c r="F701" i="14"/>
  <c r="F704" i="14" s="1"/>
  <c r="H587" i="14"/>
  <c r="F588" i="14"/>
  <c r="F591" i="14" s="1"/>
  <c r="R55" i="15"/>
  <c r="H54" i="15"/>
  <c r="F532" i="14"/>
  <c r="F542" i="14"/>
  <c r="R3" i="15"/>
  <c r="R3" i="14"/>
  <c r="R3" i="19"/>
  <c r="R3" i="13"/>
  <c r="R3" i="21"/>
  <c r="R3" i="24"/>
  <c r="F582" i="14"/>
  <c r="F590" i="14" s="1"/>
  <c r="F695" i="14"/>
  <c r="F703" i="14" s="1"/>
  <c r="F796" i="14" l="1"/>
  <c r="F806" i="14" s="1"/>
  <c r="F592" i="14"/>
  <c r="F820" i="14"/>
  <c r="F885" i="14"/>
  <c r="F918" i="14" s="1"/>
  <c r="F568" i="14"/>
  <c r="F578" i="14" s="1"/>
  <c r="F933" i="14"/>
  <c r="F938" i="14" s="1"/>
  <c r="F939" i="14" s="1"/>
  <c r="F47" i="24" s="1"/>
  <c r="E360" i="14"/>
  <c r="E33" i="14"/>
  <c r="F27" i="14"/>
  <c r="F38" i="14" s="1"/>
  <c r="F40" i="14" s="1"/>
  <c r="F43" i="14" s="1"/>
  <c r="E469" i="14"/>
  <c r="F142" i="14"/>
  <c r="F145" i="14" s="1"/>
  <c r="F153" i="14" s="1"/>
  <c r="F155" i="14" s="1"/>
  <c r="F158" i="14" s="1"/>
  <c r="F405" i="14"/>
  <c r="F410" i="14" s="1"/>
  <c r="F426" i="14" s="1"/>
  <c r="F470" i="14"/>
  <c r="F476" i="14"/>
  <c r="F457" i="14"/>
  <c r="F460" i="14" s="1"/>
  <c r="F464" i="14" s="1"/>
  <c r="F437" i="14"/>
  <c r="F442" i="14" s="1"/>
  <c r="F451" i="14" s="1"/>
  <c r="F412" i="14"/>
  <c r="F417" i="14" s="1"/>
  <c r="F427" i="14" s="1"/>
  <c r="F466" i="14"/>
  <c r="F419" i="14"/>
  <c r="F424" i="14" s="1"/>
  <c r="F428" i="14" s="1"/>
  <c r="F444" i="14"/>
  <c r="F449" i="14" s="1"/>
  <c r="F452" i="14" s="1"/>
  <c r="F276" i="14"/>
  <c r="F277" i="14" s="1"/>
  <c r="F280" i="14" s="1"/>
  <c r="F281" i="14" s="1"/>
  <c r="F159" i="14"/>
  <c r="F44" i="14"/>
  <c r="E144" i="14"/>
  <c r="E384" i="14"/>
  <c r="E25" i="14"/>
  <c r="E477" i="14"/>
  <c r="E362" i="14"/>
  <c r="E253" i="14"/>
  <c r="E373" i="14"/>
  <c r="E258" i="14"/>
  <c r="E376" i="14"/>
  <c r="E10" i="14"/>
  <c r="E269" i="14"/>
  <c r="E372" i="14"/>
  <c r="E257" i="14"/>
  <c r="E26" i="14"/>
  <c r="E148" i="14"/>
  <c r="E128" i="14"/>
  <c r="E9" i="14"/>
  <c r="E21" i="14"/>
  <c r="E239" i="14"/>
  <c r="E140" i="14"/>
  <c r="E124" i="14"/>
  <c r="E243" i="14"/>
  <c r="E136" i="14"/>
  <c r="F909" i="14"/>
  <c r="F919" i="14" s="1"/>
  <c r="F825" i="14"/>
  <c r="F826" i="14" s="1"/>
  <c r="F43" i="24" s="1"/>
  <c r="F831" i="14"/>
  <c r="F832" i="14" s="1"/>
  <c r="F45" i="24" s="1"/>
  <c r="F705" i="14"/>
  <c r="F597" i="14"/>
  <c r="F598" i="14" s="1"/>
  <c r="F33" i="24" s="1"/>
  <c r="F603" i="14"/>
  <c r="F604" i="14" s="1"/>
  <c r="F35" i="24" s="1"/>
  <c r="F772" i="14"/>
  <c r="F805" i="14" s="1"/>
  <c r="F544" i="14"/>
  <c r="F577" i="14" s="1"/>
  <c r="F944" i="14"/>
  <c r="F945" i="14" s="1"/>
  <c r="F49" i="24" s="1"/>
  <c r="F149" i="14" l="1"/>
  <c r="F150" i="14" s="1"/>
  <c r="F157" i="14" s="1"/>
  <c r="F160" i="14" s="1"/>
  <c r="F163" i="14" s="1"/>
  <c r="F34" i="14"/>
  <c r="F35" i="14" s="1"/>
  <c r="F42" i="14" s="1"/>
  <c r="F45" i="14" s="1"/>
  <c r="F48" i="14" s="1"/>
  <c r="F30" i="14"/>
  <c r="F31" i="14" s="1"/>
  <c r="F47" i="14" s="1"/>
  <c r="F146" i="14"/>
  <c r="F162" i="14" s="1"/>
  <c r="F342" i="14"/>
  <c r="F345" i="14" s="1"/>
  <c r="F349" i="14" s="1"/>
  <c r="F290" i="14"/>
  <c r="F295" i="14" s="1"/>
  <c r="F311" i="14" s="1"/>
  <c r="F297" i="14"/>
  <c r="F302" i="14" s="1"/>
  <c r="F312" i="14" s="1"/>
  <c r="F351" i="14"/>
  <c r="F304" i="14"/>
  <c r="F309" i="14" s="1"/>
  <c r="F313" i="14" s="1"/>
  <c r="F361" i="14"/>
  <c r="F322" i="14"/>
  <c r="F327" i="14" s="1"/>
  <c r="F336" i="14" s="1"/>
  <c r="F355" i="14"/>
  <c r="F329" i="14"/>
  <c r="F334" i="14" s="1"/>
  <c r="F337" i="14" s="1"/>
  <c r="F453" i="14"/>
  <c r="F463" i="14" s="1"/>
  <c r="F467" i="14" s="1"/>
  <c r="F429" i="14"/>
  <c r="F462" i="14" s="1"/>
  <c r="F710" i="14"/>
  <c r="F711" i="14" s="1"/>
  <c r="F37" i="24" s="1"/>
  <c r="F716" i="14"/>
  <c r="F717" i="14" s="1"/>
  <c r="F39" i="24" s="1"/>
  <c r="F49" i="14" l="1"/>
  <c r="F65" i="14" s="1"/>
  <c r="F70" i="14" s="1"/>
  <c r="F80" i="14" s="1"/>
  <c r="F164" i="14"/>
  <c r="F225" i="14" s="1"/>
  <c r="F228" i="14" s="1"/>
  <c r="F232" i="14" s="1"/>
  <c r="F472" i="14"/>
  <c r="F473" i="14" s="1"/>
  <c r="F25" i="24" s="1"/>
  <c r="F478" i="14"/>
  <c r="F479" i="14" s="1"/>
  <c r="F27" i="24" s="1"/>
  <c r="F314" i="14"/>
  <c r="F347" i="14" s="1"/>
  <c r="F338" i="14"/>
  <c r="F348" i="14" s="1"/>
  <c r="F352" i="14" s="1"/>
  <c r="F123" i="14" l="1"/>
  <c r="F129" i="14"/>
  <c r="F97" i="14"/>
  <c r="F102" i="14" s="1"/>
  <c r="F105" i="14" s="1"/>
  <c r="F119" i="14"/>
  <c r="F58" i="14"/>
  <c r="F63" i="14" s="1"/>
  <c r="F79" i="14" s="1"/>
  <c r="F72" i="14"/>
  <c r="F77" i="14" s="1"/>
  <c r="F81" i="14" s="1"/>
  <c r="F90" i="14"/>
  <c r="F95" i="14" s="1"/>
  <c r="F104" i="14" s="1"/>
  <c r="F110" i="14"/>
  <c r="F113" i="14" s="1"/>
  <c r="F117" i="14" s="1"/>
  <c r="F244" i="14"/>
  <c r="F187" i="14"/>
  <c r="F192" i="14" s="1"/>
  <c r="F196" i="14" s="1"/>
  <c r="F238" i="14"/>
  <c r="F173" i="14"/>
  <c r="F178" i="14" s="1"/>
  <c r="F194" i="14" s="1"/>
  <c r="F205" i="14"/>
  <c r="F210" i="14" s="1"/>
  <c r="F219" i="14" s="1"/>
  <c r="F180" i="14"/>
  <c r="F185" i="14" s="1"/>
  <c r="F195" i="14" s="1"/>
  <c r="F212" i="14"/>
  <c r="F217" i="14" s="1"/>
  <c r="F220" i="14" s="1"/>
  <c r="F234" i="14"/>
  <c r="F357" i="14"/>
  <c r="F358" i="14" s="1"/>
  <c r="F21" i="24" s="1"/>
  <c r="F363" i="14"/>
  <c r="F364" i="14" s="1"/>
  <c r="F23" i="24" s="1"/>
  <c r="F106" i="14" l="1"/>
  <c r="F116" i="14" s="1"/>
  <c r="F120" i="14" s="1"/>
  <c r="F125" i="14" s="1"/>
  <c r="F126" i="14" s="1"/>
  <c r="F11" i="24" s="1"/>
  <c r="F82" i="14"/>
  <c r="F115" i="14" s="1"/>
  <c r="F221" i="14"/>
  <c r="F231" i="14" s="1"/>
  <c r="F235" i="14" s="1"/>
  <c r="F246" i="14" s="1"/>
  <c r="F247" i="14" s="1"/>
  <c r="F17" i="24" s="1"/>
  <c r="F197" i="14"/>
  <c r="F230" i="14" s="1"/>
  <c r="F131" i="14" l="1"/>
  <c r="F132" i="14" s="1"/>
  <c r="F13" i="24" s="1"/>
  <c r="F240" i="14"/>
  <c r="F241" i="14" s="1"/>
  <c r="F15" i="24" s="1"/>
</calcChain>
</file>

<file path=xl/sharedStrings.xml><?xml version="1.0" encoding="utf-8"?>
<sst xmlns="http://schemas.openxmlformats.org/spreadsheetml/2006/main" count="623" uniqueCount="342">
  <si>
    <t>Model name:</t>
  </si>
  <si>
    <t>Strategic regional water resources reconciliation model</t>
  </si>
  <si>
    <t>Version number:</t>
  </si>
  <si>
    <t>Filename:</t>
  </si>
  <si>
    <t>Strategic-regional-water-resources-reconciliation-model-Dec-2020-v2.0.xlsx</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</si>
  <si>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</si>
  <si>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</si>
  <si>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</si>
  <si>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</si>
  <si>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</si>
  <si>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</si>
  <si>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</si>
  <si>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</si>
  <si>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</si>
  <si>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</si>
  <si>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</si>
  <si>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</si>
  <si>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</si>
  <si>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</si>
  <si>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</si>
  <si>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</si>
  <si>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</si>
  <si>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</si>
  <si>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</si>
  <si>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</si>
  <si>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</si>
  <si>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</si>
  <si>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</si>
  <si>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</si>
  <si>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</si>
  <si>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</si>
  <si>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</si>
  <si>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</si>
  <si>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</si>
  <si>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</si>
  <si>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</si>
  <si>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</si>
  <si>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</si>
  <si>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</si>
  <si>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</si>
  <si>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</si>
  <si>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</si>
  <si>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</si>
  <si>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</si>
  <si>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</si>
  <si>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</si>
  <si>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</si>
  <si>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</si>
  <si>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</si>
  <si>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</si>
  <si>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</si>
  <si>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</si>
  <si>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</si>
  <si>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</si>
  <si>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</si>
  <si>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</si>
  <si>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</si>
  <si>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</si>
  <si>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</si>
  <si>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</si>
  <si>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</si>
  <si>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</si>
  <si>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</si>
  <si>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</si>
  <si>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</si>
  <si>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</si>
  <si>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</si>
  <si>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</si>
  <si>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</si>
  <si>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</si>
  <si>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</si>
  <si>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</si>
  <si>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</si>
  <si>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</si>
  <si>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</si>
  <si>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</si>
  <si>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</si>
  <si>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</si>
  <si>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</si>
  <si>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</si>
  <si>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</si>
  <si>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</si>
  <si>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</si>
  <si>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</si>
  <si>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</si>
  <si>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</si>
  <si>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</si>
  <si>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</si>
  <si>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</si>
  <si>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</si>
  <si>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</si>
  <si>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</si>
  <si>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</si>
  <si>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</si>
  <si>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</si>
  <si>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</si>
  <si>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</si>
  <si>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</si>
  <si>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</si>
  <si>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</si>
  <si>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</si>
  <si>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</si>
  <si>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</si>
  <si>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</si>
  <si>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</si>
  <si>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</si>
  <si>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</si>
  <si>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</si>
  <si>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</si>
  <si>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</si>
  <si>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</si>
  <si>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</si>
  <si>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</si>
  <si>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</si>
  <si>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</si>
  <si>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</si>
  <si>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</si>
  <si>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</si>
  <si>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B: Abingdon Reservoir</t>
  </si>
  <si>
    <t>General</t>
  </si>
  <si>
    <t>Companies participating in solution</t>
  </si>
  <si>
    <t>Affinity Water</t>
  </si>
  <si>
    <t>Thames Water</t>
  </si>
  <si>
    <t>Gate [funded scheme 1] has progressed to (up to gate 4)</t>
  </si>
  <si>
    <t>Final determination inputs</t>
  </si>
  <si>
    <t>£m</t>
  </si>
  <si>
    <t>Outturn inputs</t>
  </si>
  <si>
    <t>C: [unfunded scheme 1]</t>
  </si>
  <si>
    <t>Company 3</t>
  </si>
  <si>
    <t>Company 4</t>
  </si>
  <si>
    <t>Gate [unfunded scheme 1]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</si>
  <si>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</si>
  <si>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</si>
  <si>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</si>
  <si>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</si>
  <si>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</si>
  <si>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</si>
  <si>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</si>
  <si>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</si>
  <si>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</si>
  <si>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</si>
  <si>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</si>
  <si>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</si>
  <si>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</si>
  <si>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</si>
  <si>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</si>
  <si>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</si>
  <si>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</si>
  <si>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</si>
  <si>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</si>
  <si>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</si>
  <si>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</si>
  <si>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</si>
  <si>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</si>
  <si>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</si>
  <si>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</si>
  <si>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</si>
  <si>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</si>
  <si>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</si>
  <si>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</si>
  <si>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</si>
  <si>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</si>
  <si>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</si>
  <si>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</si>
  <si>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</si>
  <si>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</si>
  <si>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</si>
  <si>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</si>
  <si>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</si>
  <si>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</si>
  <si>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</si>
  <si>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</si>
  <si>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</si>
  <si>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</si>
  <si>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</si>
  <si>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</si>
  <si>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</si>
  <si>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</si>
  <si>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</si>
  <si>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</si>
  <si>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</si>
  <si>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</si>
  <si>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</si>
  <si>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</si>
  <si>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</si>
  <si>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</si>
  <si>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</si>
  <si>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</si>
  <si>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</si>
  <si>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</si>
  <si>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</si>
  <si>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</si>
  <si>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</si>
  <si>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</si>
  <si>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</si>
  <si>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</si>
  <si>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</si>
  <si>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</si>
  <si>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</si>
  <si>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</si>
  <si>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</si>
  <si>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</si>
  <si>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</si>
  <si>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</si>
  <si>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</si>
  <si>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</si>
  <si>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</si>
  <si>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</si>
  <si>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</si>
  <si>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</si>
  <si>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</si>
  <si>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</si>
  <si>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</si>
  <si>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</si>
  <si>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</si>
  <si>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</si>
  <si>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</si>
  <si>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</si>
  <si>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</si>
  <si>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</si>
  <si>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</si>
  <si>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</si>
  <si>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</si>
  <si>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</si>
  <si>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</si>
  <si>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</si>
  <si>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</si>
  <si>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</si>
  <si>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</si>
  <si>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</si>
  <si>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</si>
  <si>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</si>
  <si>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</si>
  <si>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</si>
  <si>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</si>
  <si>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</si>
  <si>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</si>
  <si>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</si>
  <si>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</si>
  <si>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</si>
  <si>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</si>
  <si>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</si>
  <si>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</si>
  <si>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</si>
  <si>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</si>
  <si>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</si>
  <si>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</si>
  <si>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</si>
  <si>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</si>
  <si>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</si>
  <si>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</si>
  <si>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</si>
  <si>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</si>
  <si>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</si>
  <si>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</si>
  <si>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</si>
  <si>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</si>
  <si>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</si>
  <si>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</si>
  <si>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</si>
  <si>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</si>
  <si>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</si>
  <si>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</si>
  <si>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</si>
  <si>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</si>
  <si>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</si>
  <si>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</si>
  <si>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</si>
  <si>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</si>
  <si>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</si>
  <si>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</si>
  <si>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</si>
  <si>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</si>
  <si>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</si>
  <si>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</si>
  <si>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</si>
  <si>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</si>
  <si>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</si>
  <si>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</si>
  <si>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</si>
  <si>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</si>
  <si>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</si>
  <si>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</si>
  <si>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</si>
  <si>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</si>
  <si>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</si>
  <si>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</si>
  <si>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</si>
  <si>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</si>
  <si>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</si>
  <si>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</si>
  <si>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</si>
  <si>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</si>
  <si>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</si>
  <si>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</si>
  <si>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</si>
  <si>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</si>
  <si>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</si>
  <si>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</si>
  <si>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</si>
  <si>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</si>
  <si>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</si>
  <si>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</si>
  <si>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</si>
  <si>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</si>
  <si>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</si>
  <si>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</si>
  <si>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</si>
  <si>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</si>
  <si>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</si>
  <si>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</si>
  <si>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</si>
  <si>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</si>
  <si>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</si>
  <si>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</si>
  <si>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</si>
  <si>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</si>
  <si>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</si>
  <si>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</si>
  <si>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</si>
  <si>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</si>
  <si>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</si>
  <si>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</si>
  <si>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</si>
  <si>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</si>
  <si>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</si>
  <si>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</si>
  <si>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</si>
  <si>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</si>
  <si>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</si>
  <si>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</si>
  <si>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</si>
  <si>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</si>
  <si>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</si>
  <si>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</si>
  <si>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[funded scheme 1] adjustments</t>
  </si>
  <si>
    <t>[unfunded scheme 1] adjustments</t>
  </si>
  <si>
    <t>End</t>
  </si>
  <si>
    <t>CHECK SUMMARY</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</si>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</sst>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_);\(#,##0\);&quot;-  &quot;;&quot; &quot;@"/>
    <numFmt numFmtId="165" formatCode="dd\ mmm\ yy_);\(###0\);&quot;-  &quot;;&quot; &quot;@&quot; &quot;"/>
    <numFmt numFmtId="166" formatCode="dd\ mmm\ yy_);;&quot;-  &quot;;&quot; &quot;@&quot; &quot;"/>
    <numFmt numFmtId="167" formatCode="#,##0_);\(#,##0\);&quot;-  &quot;;&quot; &quot;@&quot; &quot;"/>
    <numFmt numFmtId="168" formatCode="0.00%_);\-0.00%_);&quot;-  &quot;;&quot; &quot;@&quot; &quot;"/>
    <numFmt numFmtId="169" formatCode="#,##0.0000_);\(#,##0.0000\);&quot;-  &quot;;&quot; &quot;@&quot; &quot;"/>
    <numFmt numFmtId="170" formatCode="dd\ mmm\ yyyy_);\(###0\);&quot;-  &quot;;&quot; &quot;@&quot; &quot;"/>
    <numFmt numFmtId="171" formatCode="###0_);\(###0\);&quot;-  &quot;;&quot; &quot;@&quot; &quot;"/>
    <numFmt numFmtId="172" formatCode="#,##0.0_);\(#,##0.0\);&quot;-  &quot;;&quot; &quot;@"/>
    <numFmt numFmtId="173" formatCode="dd\ mmm\ yyyy_);;&quot;-  &quot;;&quot; &quot;@&quot; &quot;"/>
    <numFmt numFmtId="174" formatCode="_(* #,##0_);_(* \(#,##0\);_(* &quot;-&quot;??_);_(@_)"/>
    <numFmt numFmtId="175" formatCode="#,##0.00_);\(#,##0.00\);&quot;-  &quot;;&quot; &quot;@&quot; &quot;"/>
    <numFmt numFmtId="176" formatCode="0%_);\-0%_);&quot;-  &quot;;&quot; &quot;@&quot; &quot;"/>
    <numFmt numFmtId="177" formatCode="#,##0.0_);\(#,##0.0\);&quot;-  &quot;;&quot; &quot;@&quot; &quot;"/>
    <numFmt numFmtId="178" formatCode="###0_);\(#,##0\);&quot;-  &quot;;&quot; &quot;@"/>
    <numFmt numFmtId="179" formatCode="0.0000%_);\-0.0000%_);&quot;-  &quot;;&quot; &quot;@&quot; &quot;"/>
    <numFmt numFmtId="180" formatCode="0.0"/>
    <numFmt numFmtId="181" formatCode="#,##0.000_);\(#,##0.000\);&quot;-  &quot;;&quot; &quot;@&quot; &quot;"/>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7" fontId="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5" fontId="14"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66"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4" fontId="15" fillId="0" borderId="0" applyNumberFormat="0" applyProtection="0">
      <alignment vertical="top"/>
    </xf>
    <xf numFmtId="0" fontId="14" fillId="0" borderId="0"/>
    <xf numFmtId="0" fontId="8" fillId="0" borderId="0"/>
    <xf numFmtId="0" fontId="8" fillId="0" borderId="0"/>
    <xf numFmtId="167" fontId="14" fillId="0" borderId="0" applyFont="0" applyFill="0" applyBorder="0" applyProtection="0">
      <alignment vertical="top"/>
    </xf>
    <xf numFmtId="165" fontId="14" fillId="0" borderId="0" applyFont="0" applyFill="0" applyBorder="0" applyProtection="0">
      <alignment vertical="top"/>
    </xf>
    <xf numFmtId="168" fontId="14" fillId="0" borderId="0" applyFont="0" applyFill="0" applyBorder="0" applyProtection="0">
      <alignment vertical="top"/>
    </xf>
    <xf numFmtId="0" fontId="7" fillId="0" borderId="0"/>
    <xf numFmtId="0" fontId="7" fillId="0" borderId="0"/>
    <xf numFmtId="167" fontId="32" fillId="0" borderId="0" applyFont="0" applyFill="0" applyBorder="0" applyProtection="0">
      <alignment vertical="top"/>
    </xf>
    <xf numFmtId="170" fontId="14" fillId="0" borderId="0" applyFont="0" applyFill="0" applyBorder="0" applyProtection="0">
      <alignment vertical="top"/>
    </xf>
    <xf numFmtId="169"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4" fontId="28" fillId="0" borderId="0" applyNumberFormat="0" applyFill="0" applyBorder="0" applyAlignment="0" applyProtection="0">
      <alignment vertical="top"/>
    </xf>
    <xf numFmtId="171" fontId="14" fillId="0" borderId="0" applyFont="0" applyFill="0" applyBorder="0" applyProtection="0">
      <alignment vertical="top"/>
    </xf>
    <xf numFmtId="164" fontId="14" fillId="0" borderId="0" applyFont="0" applyFill="0" applyBorder="0" applyProtection="0">
      <alignment vertical="top"/>
    </xf>
    <xf numFmtId="0" fontId="29" fillId="52" borderId="11" applyNumberFormat="0" applyFont="0" applyAlignment="0" applyProtection="0"/>
    <xf numFmtId="167" fontId="10" fillId="0" borderId="0" applyFont="0" applyFill="0" applyBorder="0" applyProtection="0">
      <alignment vertical="top"/>
    </xf>
    <xf numFmtId="43" fontId="10" fillId="0" borderId="0" applyFont="0" applyFill="0" applyBorder="0" applyAlignment="0" applyProtection="0"/>
    <xf numFmtId="168" fontId="10" fillId="0" borderId="0" applyFont="0" applyFill="0" applyBorder="0" applyProtection="0">
      <alignment vertical="top"/>
    </xf>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7" fontId="14" fillId="0" borderId="0" applyFont="0" applyFill="0" applyBorder="0" applyProtection="0">
      <alignment vertical="top"/>
    </xf>
    <xf numFmtId="0" fontId="59" fillId="53" borderId="0" applyNumberFormat="0" applyAlignment="0" applyProtection="0"/>
    <xf numFmtId="0" fontId="1" fillId="0" borderId="0"/>
    <xf numFmtId="164" fontId="28" fillId="0" borderId="0" applyNumberFormat="0" applyFill="0" applyBorder="0" applyAlignment="0" applyProtection="0">
      <alignment vertical="top"/>
    </xf>
    <xf numFmtId="167" fontId="18" fillId="0" borderId="0" applyFont="0" applyFill="0" applyBorder="0" applyProtection="0">
      <alignment vertical="top"/>
    </xf>
  </cellStyleXfs>
  <cellXfs count="264">
    <xf numFmtId="167" fontId="0" fillId="0" borderId="0" xfId="0">
      <alignment vertical="top"/>
    </xf>
    <xf numFmtId="43" fontId="12" fillId="0" borderId="0" xfId="1" applyFont="1" applyFill="1" applyAlignment="1">
      <alignment vertical="top"/>
    </xf>
    <xf numFmtId="43" fontId="13" fillId="0" borderId="0" xfId="1" applyFont="1" applyFill="1" applyAlignment="1">
      <alignment vertical="top"/>
    </xf>
    <xf numFmtId="43" fontId="14" fillId="0" borderId="0" xfId="1" applyFont="1" applyFill="1" applyAlignment="1">
      <alignment vertical="top"/>
    </xf>
    <xf numFmtId="43" fontId="14" fillId="0" borderId="0" xfId="1" applyFont="1" applyFill="1" applyBorder="1" applyAlignment="1">
      <alignment vertical="top"/>
    </xf>
    <xf numFmtId="165" fontId="12" fillId="0" borderId="0" xfId="3" applyFont="1" applyFill="1" applyBorder="1">
      <alignment vertical="top"/>
    </xf>
    <xf numFmtId="165" fontId="14" fillId="0" borderId="0" xfId="3" applyFont="1" applyFill="1" applyBorder="1">
      <alignment vertical="top"/>
    </xf>
    <xf numFmtId="165" fontId="12" fillId="0" borderId="0" xfId="3" applyFont="1" applyFill="1" applyBorder="1" applyAlignment="1">
      <alignment horizontal="right" vertical="top"/>
    </xf>
    <xf numFmtId="43" fontId="12" fillId="0" borderId="0" xfId="1" applyFont="1" applyAlignment="1">
      <alignment vertical="top"/>
    </xf>
    <xf numFmtId="43" fontId="14" fillId="0" borderId="0" xfId="1" applyFont="1" applyAlignment="1">
      <alignment horizontal="right" vertical="top"/>
    </xf>
    <xf numFmtId="43" fontId="14" fillId="0" borderId="0" xfId="1" applyFont="1" applyAlignment="1">
      <alignment vertical="top"/>
    </xf>
    <xf numFmtId="43" fontId="14" fillId="0" borderId="0" xfId="1" applyFont="1" applyFill="1" applyBorder="1" applyAlignment="1">
      <alignment horizontal="right" vertical="top"/>
    </xf>
    <xf numFmtId="43" fontId="12" fillId="0" borderId="0" xfId="1" applyFont="1" applyFill="1" applyBorder="1" applyAlignment="1">
      <alignment vertical="top"/>
    </xf>
    <xf numFmtId="43" fontId="16" fillId="0" borderId="0" xfId="1" applyFont="1" applyFill="1" applyAlignment="1">
      <alignment vertical="top"/>
    </xf>
    <xf numFmtId="43" fontId="12" fillId="0" borderId="0" xfId="1" applyFont="1" applyFill="1" applyAlignment="1">
      <alignment horizontal="right" vertical="top"/>
    </xf>
    <xf numFmtId="43" fontId="14" fillId="0" borderId="0" xfId="1" applyFont="1" applyBorder="1" applyAlignment="1">
      <alignment vertical="top"/>
    </xf>
    <xf numFmtId="167" fontId="12" fillId="0" borderId="0" xfId="0" applyFont="1" applyFill="1" applyBorder="1">
      <alignment vertical="top"/>
    </xf>
    <xf numFmtId="167" fontId="13" fillId="0" borderId="0" xfId="0" applyFont="1" applyFill="1" applyBorder="1">
      <alignment vertical="top"/>
    </xf>
    <xf numFmtId="167" fontId="14" fillId="0" borderId="0" xfId="0" applyFont="1" applyFill="1" applyBorder="1">
      <alignment vertical="top"/>
    </xf>
    <xf numFmtId="167" fontId="14" fillId="0" borderId="0" xfId="0" applyFont="1" applyBorder="1">
      <alignment vertical="top"/>
    </xf>
    <xf numFmtId="172" fontId="19" fillId="0" borderId="0" xfId="4" applyNumberFormat="1" applyFont="1" applyFill="1" applyBorder="1">
      <alignment vertical="top"/>
    </xf>
    <xf numFmtId="172" fontId="19" fillId="4" borderId="0" xfId="4" applyNumberFormat="1" applyFont="1" applyFill="1" applyBorder="1">
      <alignment vertical="top"/>
    </xf>
    <xf numFmtId="172" fontId="14" fillId="0" borderId="0" xfId="0" applyNumberFormat="1" applyFont="1" applyFill="1" applyBorder="1">
      <alignment vertical="top"/>
    </xf>
    <xf numFmtId="172" fontId="12" fillId="0" borderId="0" xfId="7" applyNumberFormat="1" applyFill="1" applyBorder="1">
      <alignment vertical="top"/>
    </xf>
    <xf numFmtId="172" fontId="13" fillId="0" borderId="0" xfId="8" applyNumberFormat="1" applyFill="1" applyBorder="1">
      <alignment vertical="top"/>
    </xf>
    <xf numFmtId="172" fontId="17" fillId="0" borderId="0" xfId="8" applyNumberFormat="1" applyFont="1" applyFill="1" applyBorder="1">
      <alignment vertical="top"/>
    </xf>
    <xf numFmtId="172"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0" fontId="15" fillId="0" borderId="0" xfId="5" applyFont="1" applyBorder="1">
      <alignment vertical="top"/>
    </xf>
    <xf numFmtId="170" fontId="15" fillId="0" borderId="0" xfId="5" applyFont="1" applyFill="1" applyBorder="1">
      <alignment vertical="top"/>
    </xf>
    <xf numFmtId="170" fontId="16" fillId="0" borderId="0" xfId="5" applyFont="1" applyBorder="1">
      <alignment vertical="top"/>
    </xf>
    <xf numFmtId="170" fontId="14" fillId="0" borderId="0" xfId="5" applyFont="1" applyBorder="1">
      <alignment vertical="top"/>
    </xf>
    <xf numFmtId="170" fontId="14" fillId="0" borderId="0" xfId="5" applyFont="1" applyFill="1" applyBorder="1">
      <alignment vertical="top"/>
    </xf>
    <xf numFmtId="167" fontId="16" fillId="0" borderId="0" xfId="0" applyFont="1" applyBorder="1">
      <alignment vertical="top"/>
    </xf>
    <xf numFmtId="43" fontId="15" fillId="0" borderId="0" xfId="1" applyFont="1" applyBorder="1" applyAlignment="1">
      <alignment vertical="top"/>
    </xf>
    <xf numFmtId="165" fontId="14" fillId="0" borderId="0" xfId="3" applyFont="1" applyBorder="1">
      <alignment vertical="top"/>
    </xf>
    <xf numFmtId="43"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6" fontId="12" fillId="0" borderId="0" xfId="7" applyBorder="1">
      <alignment vertical="top"/>
    </xf>
    <xf numFmtId="166" fontId="13" fillId="0" borderId="0" xfId="8" applyNumberFormat="1" applyFill="1" applyBorder="1">
      <alignment vertical="top"/>
    </xf>
    <xf numFmtId="166" fontId="17" fillId="0" borderId="0" xfId="8" applyNumberFormat="1" applyFont="1" applyFill="1" applyBorder="1">
      <alignment vertical="top"/>
    </xf>
    <xf numFmtId="166" fontId="14" fillId="0" borderId="0" xfId="9" applyNumberFormat="1" applyBorder="1">
      <alignment horizontal="right" vertical="top"/>
    </xf>
    <xf numFmtId="166" fontId="12" fillId="0" borderId="0" xfId="7" applyFill="1" applyBorder="1">
      <alignment vertical="top"/>
    </xf>
    <xf numFmtId="166" fontId="14" fillId="0" borderId="0" xfId="9" applyNumberFormat="1" applyFill="1" applyBorder="1">
      <alignment horizontal="righ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166" fontId="13" fillId="0" borderId="0" xfId="8" applyNumberFormat="1" applyBorder="1">
      <alignment vertical="top"/>
    </xf>
    <xf numFmtId="166" fontId="17" fillId="0" borderId="0" xfId="8" applyNumberFormat="1" applyFont="1" applyBorder="1">
      <alignment vertical="top"/>
    </xf>
    <xf numFmtId="165" fontId="18" fillId="0" borderId="0" xfId="3" applyFont="1" applyBorder="1">
      <alignment vertical="top"/>
    </xf>
    <xf numFmtId="174" fontId="14" fillId="0" borderId="0" xfId="0" applyNumberFormat="1" applyFont="1" applyFill="1" applyBorder="1">
      <alignment vertical="top"/>
    </xf>
    <xf numFmtId="43" fontId="18" fillId="0" borderId="0" xfId="1" applyFont="1" applyFill="1" applyBorder="1" applyAlignment="1">
      <alignment vertical="top"/>
    </xf>
    <xf numFmtId="165" fontId="18" fillId="0" borderId="0" xfId="3" applyFont="1" applyFill="1" applyBorder="1">
      <alignment vertical="top"/>
    </xf>
    <xf numFmtId="167" fontId="19" fillId="0" borderId="0" xfId="0" applyFont="1" applyBorder="1">
      <alignment vertical="top"/>
    </xf>
    <xf numFmtId="167" fontId="19" fillId="6" borderId="0" xfId="0" applyFont="1" applyFill="1" applyBorder="1">
      <alignment vertical="top"/>
    </xf>
    <xf numFmtId="167" fontId="20" fillId="7" borderId="0" xfId="0" applyFont="1" applyFill="1">
      <alignment vertical="top"/>
    </xf>
    <xf numFmtId="167" fontId="21" fillId="7" borderId="0" xfId="0" applyFont="1" applyFill="1" applyAlignment="1"/>
    <xf numFmtId="167" fontId="22" fillId="7" borderId="0" xfId="0" applyFont="1" applyFill="1" applyAlignment="1"/>
    <xf numFmtId="43" fontId="21" fillId="7" borderId="0" xfId="1" applyFont="1" applyFill="1"/>
    <xf numFmtId="43" fontId="15" fillId="0" borderId="0" xfId="1" applyFont="1" applyFill="1" applyBorder="1" applyAlignment="1">
      <alignment vertical="top"/>
    </xf>
    <xf numFmtId="43" fontId="16" fillId="0" borderId="0" xfId="1" applyFont="1" applyFill="1" applyBorder="1" applyAlignment="1">
      <alignment vertical="top"/>
    </xf>
    <xf numFmtId="170" fontId="16" fillId="0" borderId="0" xfId="5" applyFont="1" applyFill="1" applyBorder="1">
      <alignment vertical="top"/>
    </xf>
    <xf numFmtId="43" fontId="15" fillId="0" borderId="0" xfId="0" applyNumberFormat="1" applyFont="1" applyFill="1" applyBorder="1">
      <alignment vertical="top"/>
    </xf>
    <xf numFmtId="0" fontId="15" fillId="0" borderId="0" xfId="0" applyNumberFormat="1" applyFont="1" applyFill="1" applyBorder="1">
      <alignment vertical="top"/>
    </xf>
    <xf numFmtId="167" fontId="21" fillId="7" borderId="0" xfId="0" applyFont="1" applyFill="1">
      <alignment vertical="top"/>
    </xf>
    <xf numFmtId="167" fontId="12" fillId="8" borderId="0" xfId="0" applyFont="1" applyFill="1" applyBorder="1">
      <alignment vertical="top"/>
    </xf>
    <xf numFmtId="167" fontId="14" fillId="8" borderId="0" xfId="0" applyFont="1" applyFill="1" applyBorder="1">
      <alignment vertical="top"/>
    </xf>
    <xf numFmtId="167" fontId="12" fillId="8" borderId="0" xfId="0" applyFont="1" applyFill="1" applyBorder="1" applyAlignment="1">
      <alignment horizontal="left" vertical="top"/>
    </xf>
    <xf numFmtId="167" fontId="12" fillId="0" borderId="0" xfId="0" applyFont="1">
      <alignment vertical="top"/>
    </xf>
    <xf numFmtId="167" fontId="13" fillId="0" borderId="0" xfId="0" applyFont="1">
      <alignment vertical="top"/>
    </xf>
    <xf numFmtId="167" fontId="14" fillId="0" borderId="0" xfId="0" applyFont="1" applyAlignment="1">
      <alignment horizontal="right" vertical="top"/>
    </xf>
    <xf numFmtId="167" fontId="14" fillId="3" borderId="0" xfId="0" applyFont="1" applyFill="1" applyBorder="1" applyAlignment="1">
      <alignment horizontal="left" vertical="top"/>
    </xf>
    <xf numFmtId="167" fontId="14" fillId="0" borderId="0" xfId="0" applyFont="1">
      <alignment vertical="top"/>
    </xf>
    <xf numFmtId="167" fontId="14" fillId="0" borderId="0" xfId="0" applyFont="1" applyAlignment="1">
      <alignment horizontal="left" vertical="top"/>
    </xf>
    <xf numFmtId="167" fontId="14" fillId="4" borderId="0" xfId="0" applyFont="1" applyFill="1" applyBorder="1" applyAlignment="1">
      <alignment horizontal="left" vertical="top"/>
    </xf>
    <xf numFmtId="167" fontId="14" fillId="10" borderId="0" xfId="0" applyFont="1" applyFill="1" applyBorder="1" applyAlignment="1">
      <alignment horizontal="left" vertical="top"/>
    </xf>
    <xf numFmtId="167" fontId="14" fillId="11" borderId="0" xfId="0" applyFont="1" applyFill="1" applyBorder="1" applyAlignment="1">
      <alignment horizontal="left" vertical="top"/>
    </xf>
    <xf numFmtId="167" fontId="12" fillId="0" borderId="0" xfId="0" applyFont="1" applyBorder="1">
      <alignment vertical="top"/>
    </xf>
    <xf numFmtId="167" fontId="13" fillId="0" borderId="0" xfId="0" applyFont="1" applyBorder="1">
      <alignment vertical="top"/>
    </xf>
    <xf numFmtId="167" fontId="14" fillId="0" borderId="0" xfId="0" applyFont="1" applyBorder="1" applyAlignment="1">
      <alignment horizontal="right" vertical="top"/>
    </xf>
    <xf numFmtId="167" fontId="15" fillId="0" borderId="0" xfId="0" applyFont="1" applyBorder="1">
      <alignment vertical="top"/>
    </xf>
    <xf numFmtId="167" fontId="23" fillId="0" borderId="0" xfId="0" applyFont="1" applyBorder="1">
      <alignment vertical="top"/>
    </xf>
    <xf numFmtId="167" fontId="14" fillId="3" borderId="0" xfId="0" applyFont="1" applyFill="1" applyBorder="1">
      <alignment vertical="top"/>
    </xf>
    <xf numFmtId="167" fontId="14" fillId="4" borderId="0" xfId="0" applyFont="1" applyFill="1" applyBorder="1">
      <alignment vertical="top"/>
    </xf>
    <xf numFmtId="167" fontId="15" fillId="4" borderId="0" xfId="0" applyFont="1" applyFill="1" applyBorder="1">
      <alignment vertical="top"/>
    </xf>
    <xf numFmtId="167" fontId="14" fillId="9" borderId="0" xfId="0" applyFont="1" applyFill="1" applyBorder="1">
      <alignment vertical="top"/>
    </xf>
    <xf numFmtId="167" fontId="14" fillId="10" borderId="0" xfId="0" applyFont="1" applyFill="1" applyBorder="1">
      <alignment vertical="top"/>
    </xf>
    <xf numFmtId="167" fontId="14" fillId="12" borderId="0" xfId="0" applyFont="1" applyFill="1" applyBorder="1">
      <alignment vertical="top"/>
    </xf>
    <xf numFmtId="167" fontId="14" fillId="11" borderId="0" xfId="0" applyFont="1" applyFill="1" applyBorder="1">
      <alignment vertical="top"/>
    </xf>
    <xf numFmtId="167" fontId="12" fillId="0" borderId="0" xfId="0" applyFont="1" applyFill="1">
      <alignment vertical="top"/>
    </xf>
    <xf numFmtId="167" fontId="13" fillId="0" borderId="0" xfId="0" applyFont="1" applyFill="1">
      <alignment vertical="top"/>
    </xf>
    <xf numFmtId="167" fontId="14" fillId="13" borderId="0" xfId="0" applyFont="1" applyFill="1" applyBorder="1">
      <alignment vertical="top"/>
    </xf>
    <xf numFmtId="167" fontId="14" fillId="14" borderId="0" xfId="0" applyFont="1" applyFill="1" applyBorder="1">
      <alignment vertical="top"/>
    </xf>
    <xf numFmtId="167" fontId="14" fillId="15" borderId="0" xfId="0" applyFont="1" applyFill="1" applyBorder="1">
      <alignment vertical="top"/>
    </xf>
    <xf numFmtId="167" fontId="0" fillId="0" borderId="0" xfId="0" applyAlignment="1"/>
    <xf numFmtId="167" fontId="24" fillId="16" borderId="0" xfId="0" applyFont="1" applyFill="1">
      <alignment vertical="top"/>
    </xf>
    <xf numFmtId="167" fontId="0" fillId="16" borderId="0" xfId="0" applyFill="1">
      <alignment vertical="top"/>
    </xf>
    <xf numFmtId="167" fontId="18" fillId="0" borderId="0" xfId="0" applyFont="1" applyFill="1">
      <alignment vertical="top"/>
    </xf>
    <xf numFmtId="167" fontId="18" fillId="2" borderId="0" xfId="0" applyFont="1" applyFill="1">
      <alignment vertical="top"/>
    </xf>
    <xf numFmtId="167" fontId="25" fillId="0" borderId="0" xfId="0" applyFont="1" applyFill="1">
      <alignment vertical="top"/>
    </xf>
    <xf numFmtId="167" fontId="25" fillId="2" borderId="0" xfId="0" applyFont="1" applyFill="1">
      <alignment vertical="top"/>
    </xf>
    <xf numFmtId="167" fontId="18" fillId="0" borderId="0" xfId="0" applyFont="1">
      <alignment vertical="top"/>
    </xf>
    <xf numFmtId="0" fontId="18" fillId="0" borderId="0" xfId="0" applyNumberFormat="1" applyFont="1">
      <alignment vertical="top"/>
    </xf>
    <xf numFmtId="167" fontId="18" fillId="0" borderId="0" xfId="0" applyFont="1" applyBorder="1">
      <alignment vertical="top"/>
    </xf>
    <xf numFmtId="167" fontId="26" fillId="0" borderId="0" xfId="0" applyFont="1">
      <alignment vertical="top"/>
    </xf>
    <xf numFmtId="167" fontId="24" fillId="16" borderId="0" xfId="0" applyFont="1" applyFill="1" applyAlignment="1"/>
    <xf numFmtId="167" fontId="0" fillId="16" borderId="0" xfId="0" applyFill="1" applyAlignment="1"/>
    <xf numFmtId="167" fontId="12" fillId="6" borderId="0" xfId="0" applyFont="1" applyFill="1">
      <alignment vertical="top"/>
    </xf>
    <xf numFmtId="167" fontId="13" fillId="6" borderId="0" xfId="0" applyFont="1" applyFill="1">
      <alignment vertical="top"/>
    </xf>
    <xf numFmtId="167" fontId="14" fillId="6" borderId="0" xfId="0" applyFont="1" applyFill="1" applyAlignment="1">
      <alignment horizontal="right" vertical="top"/>
    </xf>
    <xf numFmtId="167" fontId="14" fillId="6" borderId="0" xfId="0" applyFont="1" applyFill="1">
      <alignment vertical="top"/>
    </xf>
    <xf numFmtId="167"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7" fontId="14" fillId="0" borderId="0" xfId="0" applyFont="1" applyFill="1">
      <alignment vertical="top"/>
    </xf>
    <xf numFmtId="167" fontId="11" fillId="0" borderId="0" xfId="0" applyFont="1">
      <alignment vertical="top"/>
    </xf>
    <xf numFmtId="167" fontId="11" fillId="16" borderId="0" xfId="0" applyFont="1" applyFill="1" applyAlignment="1"/>
    <xf numFmtId="175" fontId="0" fillId="0" borderId="0" xfId="0" applyNumberFormat="1">
      <alignment vertical="top"/>
    </xf>
    <xf numFmtId="176" fontId="0" fillId="0" borderId="0" xfId="2" applyNumberFormat="1" applyFont="1">
      <alignment vertical="top"/>
    </xf>
    <xf numFmtId="167" fontId="14" fillId="20" borderId="0" xfId="0" applyFont="1" applyFill="1" applyBorder="1">
      <alignment vertical="top"/>
    </xf>
    <xf numFmtId="167" fontId="29" fillId="0" borderId="0" xfId="0" applyFont="1">
      <alignment vertical="top"/>
    </xf>
    <xf numFmtId="167" fontId="14" fillId="8" borderId="0" xfId="0" applyFont="1" applyFill="1" applyBorder="1" applyAlignment="1">
      <alignment horizontal="left" vertical="top"/>
    </xf>
    <xf numFmtId="174" fontId="14" fillId="0" borderId="0" xfId="1" applyNumberFormat="1" applyFont="1" applyFill="1" applyBorder="1" applyAlignment="1">
      <alignment vertical="top"/>
    </xf>
    <xf numFmtId="174" fontId="14" fillId="0" borderId="0" xfId="1" applyNumberFormat="1" applyFont="1" applyBorder="1" applyAlignment="1">
      <alignment vertical="top"/>
    </xf>
    <xf numFmtId="167" fontId="18" fillId="4" borderId="0" xfId="0" applyFont="1" applyFill="1">
      <alignment vertical="top"/>
    </xf>
    <xf numFmtId="167" fontId="24" fillId="4" borderId="0" xfId="0" applyFont="1" applyFill="1">
      <alignment vertical="top"/>
    </xf>
    <xf numFmtId="178" fontId="14" fillId="0" borderId="0" xfId="14" applyNumberFormat="1" applyFont="1" applyFill="1">
      <alignment vertical="top"/>
    </xf>
    <xf numFmtId="177" fontId="14" fillId="0" borderId="0" xfId="14" applyNumberFormat="1" applyFont="1" applyFill="1" applyBorder="1">
      <alignment vertical="top"/>
    </xf>
    <xf numFmtId="165" fontId="24" fillId="0" borderId="0" xfId="0" applyNumberFormat="1" applyFont="1">
      <alignment vertical="top"/>
    </xf>
    <xf numFmtId="43" fontId="16" fillId="4" borderId="0" xfId="1" applyFont="1" applyFill="1" applyAlignment="1">
      <alignment vertical="top"/>
    </xf>
    <xf numFmtId="167" fontId="16" fillId="0" borderId="0" xfId="0" applyFont="1">
      <alignment vertical="top"/>
    </xf>
    <xf numFmtId="175" fontId="16" fillId="0" borderId="0" xfId="0" applyNumberFormat="1" applyFont="1">
      <alignment vertical="top"/>
    </xf>
    <xf numFmtId="167" fontId="12" fillId="8" borderId="0" xfId="0" applyFont="1" applyFill="1">
      <alignment vertical="top"/>
    </xf>
    <xf numFmtId="175" fontId="18" fillId="0" borderId="0" xfId="0" applyNumberFormat="1" applyFont="1">
      <alignment vertical="top"/>
    </xf>
    <xf numFmtId="167" fontId="50" fillId="0" borderId="0" xfId="0" applyFont="1">
      <alignment vertical="top"/>
    </xf>
    <xf numFmtId="167" fontId="19" fillId="0" borderId="0" xfId="0" applyFont="1" applyFill="1" applyBorder="1">
      <alignment vertical="top"/>
    </xf>
    <xf numFmtId="167" fontId="18" fillId="16" borderId="0" xfId="0" applyFont="1" applyFill="1">
      <alignment vertical="top"/>
    </xf>
    <xf numFmtId="165" fontId="19" fillId="0" borderId="0" xfId="3" applyFont="1" applyFill="1" applyBorder="1">
      <alignment vertical="top"/>
    </xf>
    <xf numFmtId="167" fontId="12" fillId="0" borderId="0" xfId="7" applyNumberFormat="1" applyFill="1" applyBorder="1">
      <alignment vertical="top"/>
    </xf>
    <xf numFmtId="165" fontId="14" fillId="0" borderId="0" xfId="3" applyFont="1" applyFill="1" applyBorder="1" applyAlignment="1">
      <alignment horizontal="right" vertical="top"/>
    </xf>
    <xf numFmtId="165" fontId="14" fillId="0" borderId="0" xfId="3" applyFont="1" applyBorder="1" applyAlignment="1">
      <alignment horizontal="left" vertical="top"/>
    </xf>
    <xf numFmtId="167"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43" fontId="19" fillId="0" borderId="0" xfId="1" applyFont="1" applyBorder="1" applyAlignment="1">
      <alignment vertical="top"/>
    </xf>
    <xf numFmtId="174" fontId="19" fillId="0" borderId="0" xfId="1" applyNumberFormat="1" applyFont="1" applyBorder="1" applyAlignment="1">
      <alignment vertical="top"/>
    </xf>
    <xf numFmtId="167" fontId="6" fillId="0" borderId="0" xfId="0" applyFont="1">
      <alignment vertical="top"/>
    </xf>
    <xf numFmtId="167" fontId="18" fillId="16" borderId="0" xfId="0" applyFont="1" applyFill="1" applyAlignment="1"/>
    <xf numFmtId="167" fontId="5" fillId="0" borderId="0" xfId="0" applyFont="1">
      <alignment vertical="top"/>
    </xf>
    <xf numFmtId="167" fontId="5" fillId="0" borderId="0" xfId="0" applyFont="1" applyFill="1">
      <alignment vertical="top"/>
    </xf>
    <xf numFmtId="167" fontId="24" fillId="0" borderId="0" xfId="0" applyFont="1">
      <alignment vertical="top"/>
    </xf>
    <xf numFmtId="168" fontId="14" fillId="0" borderId="12" xfId="2" applyFont="1" applyFill="1" applyBorder="1">
      <alignment vertical="top"/>
    </xf>
    <xf numFmtId="167" fontId="4" fillId="0" borderId="0" xfId="0" applyFont="1">
      <alignment vertical="top"/>
    </xf>
    <xf numFmtId="168" fontId="14" fillId="0" borderId="0" xfId="2" applyFont="1" applyFill="1" applyBorder="1">
      <alignment vertical="top"/>
    </xf>
    <xf numFmtId="167" fontId="54" fillId="0" borderId="0" xfId="0" applyFont="1">
      <alignment vertical="top"/>
    </xf>
    <xf numFmtId="168" fontId="26" fillId="0" borderId="0" xfId="2" applyFont="1">
      <alignment vertical="top"/>
    </xf>
    <xf numFmtId="167" fontId="55" fillId="0" borderId="0" xfId="0" applyFont="1">
      <alignment vertical="top"/>
    </xf>
    <xf numFmtId="175" fontId="26" fillId="0" borderId="0" xfId="0" applyNumberFormat="1" applyFont="1">
      <alignment vertical="top"/>
    </xf>
    <xf numFmtId="168" fontId="55" fillId="0" borderId="0" xfId="2" applyFont="1">
      <alignment vertical="top"/>
    </xf>
    <xf numFmtId="175" fontId="55" fillId="0" borderId="0" xfId="0" applyNumberFormat="1" applyFont="1">
      <alignment vertical="top"/>
    </xf>
    <xf numFmtId="167" fontId="53" fillId="0" borderId="0" xfId="0" applyFont="1">
      <alignment vertical="top"/>
    </xf>
    <xf numFmtId="175" fontId="55" fillId="0" borderId="0" xfId="4" applyNumberFormat="1" applyFont="1">
      <alignment vertical="top"/>
    </xf>
    <xf numFmtId="167" fontId="55" fillId="0" borderId="0" xfId="4" applyNumberFormat="1" applyFont="1">
      <alignment vertical="top"/>
    </xf>
    <xf numFmtId="179" fontId="55" fillId="0" borderId="0" xfId="2" applyNumberFormat="1" applyFont="1">
      <alignment vertical="top"/>
    </xf>
    <xf numFmtId="168" fontId="52" fillId="0" borderId="0" xfId="2" applyFont="1">
      <alignment vertical="top"/>
    </xf>
    <xf numFmtId="174" fontId="16" fillId="0" borderId="0" xfId="1" applyNumberFormat="1" applyFont="1" applyFill="1" applyBorder="1" applyAlignment="1">
      <alignment vertical="top"/>
    </xf>
    <xf numFmtId="167" fontId="52" fillId="0" borderId="13" xfId="0" applyFont="1" applyBorder="1">
      <alignment vertical="top"/>
    </xf>
    <xf numFmtId="175" fontId="52" fillId="0" borderId="13" xfId="0" applyNumberFormat="1" applyFont="1" applyBorder="1">
      <alignment vertical="top"/>
    </xf>
    <xf numFmtId="167" fontId="52" fillId="0" borderId="0" xfId="0" applyFont="1" applyBorder="1">
      <alignment vertical="top"/>
    </xf>
    <xf numFmtId="175" fontId="52" fillId="0" borderId="0" xfId="0" applyNumberFormat="1" applyFont="1" applyBorder="1">
      <alignment vertical="top"/>
    </xf>
    <xf numFmtId="175" fontId="16" fillId="0" borderId="0" xfId="4" applyNumberFormat="1" applyFont="1">
      <alignment vertical="top"/>
    </xf>
    <xf numFmtId="167" fontId="3" fillId="0" borderId="0" xfId="0" applyFont="1">
      <alignment vertical="top"/>
    </xf>
    <xf numFmtId="167" fontId="9" fillId="0" borderId="0" xfId="0" applyFont="1">
      <alignment vertical="top"/>
    </xf>
    <xf numFmtId="175" fontId="9" fillId="0" borderId="0" xfId="0" applyNumberFormat="1" applyFont="1">
      <alignment vertical="top"/>
    </xf>
    <xf numFmtId="167" fontId="52" fillId="0" borderId="0" xfId="0" applyFont="1">
      <alignment vertical="top"/>
    </xf>
    <xf numFmtId="168" fontId="9" fillId="0" borderId="0" xfId="0" applyNumberFormat="1" applyFont="1">
      <alignment vertical="top"/>
    </xf>
    <xf numFmtId="179" fontId="9" fillId="0" borderId="0" xfId="0" applyNumberFormat="1" applyFont="1">
      <alignment vertical="top"/>
    </xf>
    <xf numFmtId="167" fontId="9" fillId="0" borderId="0" xfId="2" applyNumberFormat="1" applyFont="1">
      <alignment vertical="top"/>
    </xf>
    <xf numFmtId="175" fontId="9" fillId="0" borderId="0" xfId="2" applyNumberFormat="1" applyFont="1">
      <alignment vertical="top"/>
    </xf>
    <xf numFmtId="168" fontId="9" fillId="0" borderId="0" xfId="2" applyFont="1">
      <alignment vertical="top"/>
    </xf>
    <xf numFmtId="175" fontId="9" fillId="0" borderId="0" xfId="4" applyNumberFormat="1" applyFont="1">
      <alignment vertical="top"/>
    </xf>
    <xf numFmtId="168" fontId="26" fillId="0" borderId="0" xfId="0" applyNumberFormat="1" applyFont="1">
      <alignment vertical="top"/>
    </xf>
    <xf numFmtId="175" fontId="26" fillId="0" borderId="0" xfId="4" applyNumberFormat="1" applyFont="1">
      <alignment vertical="top"/>
    </xf>
    <xf numFmtId="170" fontId="14" fillId="3" borderId="0" xfId="5" applyFont="1" applyFill="1" applyBorder="1">
      <alignment vertical="top"/>
    </xf>
    <xf numFmtId="0" fontId="14" fillId="3" borderId="0" xfId="5" applyNumberFormat="1" applyFont="1" applyFill="1" applyBorder="1">
      <alignment vertical="top"/>
    </xf>
    <xf numFmtId="174" fontId="14" fillId="3" borderId="0" xfId="1" applyNumberFormat="1" applyFont="1" applyFill="1" applyBorder="1" applyAlignment="1">
      <alignment vertical="top"/>
    </xf>
    <xf numFmtId="167" fontId="2" fillId="0" borderId="0" xfId="0" applyFont="1">
      <alignment vertical="top"/>
    </xf>
    <xf numFmtId="168" fontId="55" fillId="0" borderId="0" xfId="2" applyFont="1" applyFill="1">
      <alignment vertical="top"/>
    </xf>
    <xf numFmtId="168" fontId="9" fillId="0" borderId="0" xfId="2" applyFont="1" applyFill="1">
      <alignment vertical="top"/>
    </xf>
    <xf numFmtId="167" fontId="16" fillId="0" borderId="0" xfId="1" applyNumberFormat="1" applyFont="1" applyFill="1" applyAlignment="1">
      <alignment vertical="top"/>
    </xf>
    <xf numFmtId="168" fontId="14" fillId="3" borderId="0" xfId="2" applyFont="1" applyFill="1" applyBorder="1">
      <alignment vertical="top"/>
    </xf>
    <xf numFmtId="175" fontId="14" fillId="3" borderId="0" xfId="21" applyNumberFormat="1" applyFont="1" applyFill="1" applyBorder="1">
      <alignment vertical="top"/>
    </xf>
    <xf numFmtId="167" fontId="14" fillId="3" borderId="0" xfId="21" applyNumberFormat="1" applyFont="1" applyFill="1" applyBorder="1">
      <alignment vertical="top"/>
    </xf>
    <xf numFmtId="167" fontId="14" fillId="0" borderId="0" xfId="14" applyFont="1" applyFill="1" applyBorder="1">
      <alignment vertical="top"/>
    </xf>
    <xf numFmtId="1" fontId="14" fillId="3" borderId="0" xfId="2" applyNumberFormat="1" applyFont="1" applyFill="1" applyBorder="1">
      <alignment vertical="top"/>
    </xf>
    <xf numFmtId="167" fontId="55" fillId="0" borderId="0" xfId="0" applyFont="1" applyFill="1">
      <alignment vertical="top"/>
    </xf>
    <xf numFmtId="175" fontId="55" fillId="0" borderId="0" xfId="4" applyNumberFormat="1" applyFont="1" applyFill="1">
      <alignment vertical="top"/>
    </xf>
    <xf numFmtId="179" fontId="55" fillId="0" borderId="0" xfId="2" applyNumberFormat="1" applyFont="1" applyFill="1">
      <alignment vertical="top"/>
    </xf>
    <xf numFmtId="167" fontId="54" fillId="0" borderId="0" xfId="0" applyFont="1" applyFill="1">
      <alignment vertical="top"/>
    </xf>
    <xf numFmtId="175" fontId="9" fillId="0" borderId="0" xfId="4" applyNumberFormat="1" applyFont="1" applyFill="1">
      <alignment vertical="top"/>
    </xf>
    <xf numFmtId="167" fontId="26" fillId="0" borderId="0" xfId="2" applyNumberFormat="1" applyFont="1" applyFill="1">
      <alignment vertical="top"/>
    </xf>
    <xf numFmtId="168"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7"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0" fontId="49" fillId="54" borderId="0" xfId="80" applyNumberFormat="1" applyFont="1" applyFill="1" applyAlignment="1">
      <alignment horizontal="left" vertical="top"/>
    </xf>
    <xf numFmtId="0" fontId="18" fillId="0" borderId="0" xfId="80" applyFont="1"/>
    <xf numFmtId="167"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7" fontId="14" fillId="17" borderId="0" xfId="82" applyFont="1" applyFill="1">
      <alignment vertical="top"/>
    </xf>
    <xf numFmtId="167" fontId="14" fillId="17" borderId="0" xfId="80" applyNumberFormat="1" applyFont="1" applyFill="1" applyAlignment="1">
      <alignment horizontal="right" vertical="top"/>
    </xf>
    <xf numFmtId="167" fontId="24" fillId="6" borderId="0" xfId="82" applyFont="1" applyFill="1">
      <alignment vertical="top"/>
    </xf>
    <xf numFmtId="0" fontId="1" fillId="6" borderId="0" xfId="80" applyFill="1"/>
    <xf numFmtId="0" fontId="14" fillId="6" borderId="0" xfId="80" applyFont="1" applyFill="1" applyAlignment="1">
      <alignment vertical="top"/>
    </xf>
    <xf numFmtId="167" fontId="1" fillId="0" borderId="0" xfId="0" applyFont="1">
      <alignment vertical="top"/>
    </xf>
    <xf numFmtId="167" fontId="1" fillId="19" borderId="1" xfId="0" applyFont="1" applyFill="1" applyBorder="1">
      <alignment vertical="top"/>
    </xf>
    <xf numFmtId="167" fontId="1" fillId="5" borderId="1" xfId="0" applyFont="1" applyFill="1" applyBorder="1">
      <alignment vertical="top"/>
    </xf>
    <xf numFmtId="167" fontId="1" fillId="8" borderId="1" xfId="0" applyFont="1" applyFill="1" applyBorder="1">
      <alignment vertical="top"/>
    </xf>
    <xf numFmtId="167" fontId="1" fillId="0" borderId="0" xfId="0" applyFont="1" applyAlignment="1">
      <alignment horizontal="center" vertical="top" wrapText="1"/>
    </xf>
    <xf numFmtId="167" fontId="1" fillId="0" borderId="0" xfId="0" applyFont="1" applyAlignment="1">
      <alignment horizontal="center" wrapText="1"/>
    </xf>
    <xf numFmtId="167" fontId="1" fillId="0" borderId="0" xfId="0" applyFont="1" applyAlignment="1"/>
    <xf numFmtId="167" fontId="1" fillId="18" borderId="1" xfId="0" applyFont="1" applyFill="1" applyBorder="1">
      <alignment vertical="top"/>
    </xf>
    <xf numFmtId="167" fontId="1" fillId="16" borderId="0" xfId="0" applyFont="1" applyFill="1">
      <alignment vertical="top"/>
    </xf>
    <xf numFmtId="167" fontId="1" fillId="0" borderId="0" xfId="0" applyFont="1" applyFill="1">
      <alignment vertical="top"/>
    </xf>
    <xf numFmtId="167" fontId="1" fillId="0" borderId="0" xfId="0" applyFont="1" applyBorder="1">
      <alignment vertical="top"/>
    </xf>
    <xf numFmtId="165" fontId="1" fillId="0" borderId="0" xfId="0" applyNumberFormat="1" applyFont="1">
      <alignment vertical="top"/>
    </xf>
    <xf numFmtId="175" fontId="1" fillId="0" borderId="0" xfId="0" applyNumberFormat="1" applyFont="1">
      <alignment vertical="top"/>
    </xf>
    <xf numFmtId="15" fontId="49" fillId="54" borderId="0" xfId="20" applyNumberFormat="1" applyFont="1" applyFill="1" applyAlignment="1">
      <alignment horizontal="left" vertical="top"/>
    </xf>
    <xf numFmtId="181" fontId="14" fillId="3" borderId="0" xfId="21" applyNumberFormat="1" applyFont="1" applyFill="1" applyBorder="1">
      <alignmen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26">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zoomScaleNormal="100" workbookViewId="0"/>
  </sheetViews>
  <sheetFormatPr defaultColWidth="0" defaultRowHeight="13.5" customHeight="1" zeroHeight="1" x14ac:dyDescent="0.3"/>
  <cols>
    <col min="1" max="1" width="9.54296875" style="222" customWidth="1"/>
    <col min="2" max="2" width="29.453125" style="222" customWidth="1"/>
    <col min="3" max="3" width="18.7265625" style="222" customWidth="1"/>
    <col min="4" max="4" width="25" style="222" customWidth="1"/>
    <col min="5" max="5" width="68.1796875" style="222" customWidth="1"/>
    <col min="6" max="6" width="11.1796875" style="222" bestFit="1" customWidth="1"/>
    <col min="7" max="7" width="9.54296875" style="222" customWidth="1"/>
    <col min="8" max="8" width="4.81640625" style="222" customWidth="1"/>
    <col min="9" max="9" width="25.1796875" style="222" customWidth="1"/>
    <col min="10" max="13" width="0" style="222" hidden="1" customWidth="1"/>
    <col min="14" max="16384" width="9.54296875" style="222" hidden="1"/>
  </cols>
  <sheetData>
    <row r="1" spans="1:9" s="220" customFormat="1" ht="28" thickBot="1" x14ac:dyDescent="0.35">
      <c r="A1" s="218" t="str">
        <f ca="1" xml:space="preserve"> RIGHT(CELL("filename", $A$1), LEN(CELL("filename", $A$1)) - SEARCH("]", CELL("filename", $A$1)))</f>
        <v xml:space="preserve">Cover </v>
      </c>
      <c r="B1" s="218"/>
      <c r="C1" s="219"/>
      <c r="D1" s="218"/>
      <c r="E1" s="218"/>
      <c r="F1" s="218"/>
      <c r="G1" s="218"/>
      <c r="H1" s="219"/>
      <c r="I1" s="219"/>
    </row>
    <row r="2" spans="1:9" ht="16.5" thickTop="1" x14ac:dyDescent="0.3">
      <c r="A2" s="221"/>
      <c r="B2" s="221"/>
      <c r="C2" s="221"/>
      <c r="D2" s="221"/>
      <c r="E2" s="221"/>
      <c r="F2" s="221"/>
      <c r="G2" s="221"/>
      <c r="H2" s="221"/>
      <c r="I2" s="221"/>
    </row>
    <row r="3" spans="1:9" ht="16" x14ac:dyDescent="0.3">
      <c r="A3" s="221"/>
      <c r="B3" s="223" t="s">
        <v>0</v>
      </c>
      <c r="C3" s="223" t="s">
        <v>1</v>
      </c>
      <c r="D3" s="221"/>
      <c r="E3" s="221"/>
      <c r="F3" s="221"/>
      <c r="G3" s="221"/>
      <c r="H3" s="221"/>
      <c r="I3" s="221"/>
    </row>
    <row r="4" spans="1:9" ht="16" x14ac:dyDescent="0.3">
      <c r="A4" s="221"/>
      <c r="B4" s="223" t="s">
        <v>2</v>
      </c>
      <c r="C4" s="224">
        <v>2</v>
      </c>
      <c r="D4" s="221"/>
      <c r="E4" s="221"/>
      <c r="F4" s="221"/>
      <c r="G4" s="221"/>
      <c r="H4" s="221"/>
      <c r="I4" s="221"/>
    </row>
    <row r="5" spans="1:9" ht="16" x14ac:dyDescent="0.3">
      <c r="A5" s="221"/>
      <c r="B5" s="223" t="s">
        <v>3</v>
      </c>
      <c r="C5" s="223" t="s">
        <v>4</v>
      </c>
      <c r="D5" s="221"/>
      <c r="E5" s="221"/>
      <c r="F5" s="221"/>
      <c r="G5" s="221"/>
      <c r="H5" s="221"/>
      <c r="I5" s="221"/>
    </row>
    <row r="6" spans="1:9" ht="16" x14ac:dyDescent="0.3">
      <c r="A6" s="221"/>
      <c r="B6" s="223" t="s">
        <v>5</v>
      </c>
      <c r="C6" s="257">
        <v>44167</v>
      </c>
      <c r="D6" s="221"/>
      <c r="E6" s="221"/>
      <c r="F6" s="221"/>
      <c r="G6" s="221"/>
      <c r="H6" s="221"/>
      <c r="I6" s="221"/>
    </row>
    <row r="7" spans="1:9" ht="16" x14ac:dyDescent="0.3">
      <c r="A7" s="221"/>
      <c r="B7" s="223" t="s">
        <v>6</v>
      </c>
      <c r="C7" s="223" t="s">
        <v>7</v>
      </c>
      <c r="D7" s="221"/>
      <c r="E7" s="221"/>
      <c r="F7" s="221"/>
      <c r="G7" s="221"/>
      <c r="H7" s="221"/>
      <c r="I7" s="221"/>
    </row>
    <row r="8" spans="1:9" ht="16" x14ac:dyDescent="0.3">
      <c r="A8" s="221"/>
      <c r="B8" s="223" t="s">
        <v>8</v>
      </c>
      <c r="C8" s="223" t="s">
        <v>9</v>
      </c>
      <c r="D8" s="221"/>
      <c r="E8" s="221"/>
      <c r="F8" s="221"/>
      <c r="G8" s="221"/>
      <c r="H8" s="221"/>
      <c r="I8" s="221"/>
    </row>
    <row r="9" spans="1:9" ht="16" x14ac:dyDescent="0.3">
      <c r="A9" s="221"/>
      <c r="B9" s="221"/>
      <c r="C9" s="221"/>
      <c r="D9" s="221"/>
      <c r="E9" s="221"/>
      <c r="F9" s="221"/>
      <c r="G9" s="221"/>
      <c r="H9" s="221"/>
      <c r="I9" s="221"/>
    </row>
    <row r="10" spans="1:9" ht="14.5" x14ac:dyDescent="0.3">
      <c r="A10" s="225"/>
      <c r="B10" s="225"/>
      <c r="C10" s="226"/>
      <c r="D10" s="225"/>
      <c r="E10" s="225"/>
      <c r="F10" s="225"/>
      <c r="G10" s="225"/>
      <c r="H10" s="225"/>
      <c r="I10" s="225"/>
    </row>
    <row r="11" spans="1:9" ht="14" x14ac:dyDescent="0.3">
      <c r="A11" s="225"/>
      <c r="B11" s="225" t="s">
        <v>10</v>
      </c>
      <c r="C11" s="225" t="s">
        <v>11</v>
      </c>
      <c r="D11" s="225"/>
      <c r="E11" s="225"/>
      <c r="F11" s="225"/>
      <c r="G11" s="225"/>
      <c r="H11" s="225"/>
      <c r="I11" s="225"/>
    </row>
    <row r="12" spans="1:9" ht="14" x14ac:dyDescent="0.3">
      <c r="A12" s="225"/>
      <c r="B12" s="225"/>
      <c r="C12" s="225"/>
      <c r="D12" s="225"/>
      <c r="E12" s="225"/>
      <c r="F12" s="225"/>
      <c r="G12" s="225"/>
      <c r="H12" s="225"/>
      <c r="I12" s="225"/>
    </row>
    <row r="13" spans="1:9" ht="14" x14ac:dyDescent="0.3">
      <c r="A13" s="225"/>
      <c r="B13" s="225"/>
      <c r="C13" s="225"/>
      <c r="D13" s="225"/>
      <c r="E13" s="225"/>
      <c r="F13" s="225"/>
      <c r="G13" s="225"/>
      <c r="H13" s="225"/>
      <c r="I13" s="225"/>
    </row>
    <row r="14" spans="1:9" ht="14" x14ac:dyDescent="0.3">
      <c r="A14" s="225"/>
      <c r="B14" s="225"/>
      <c r="C14" s="225"/>
      <c r="D14" s="225"/>
      <c r="E14" s="225"/>
      <c r="F14" s="225"/>
      <c r="G14" s="225"/>
      <c r="H14" s="225"/>
      <c r="I14" s="225"/>
    </row>
    <row r="15" spans="1:9" ht="14" x14ac:dyDescent="0.3">
      <c r="A15" s="225"/>
      <c r="B15" s="225"/>
      <c r="C15" s="225"/>
      <c r="D15" s="225"/>
      <c r="E15" s="225"/>
      <c r="F15" s="225"/>
      <c r="G15" s="225"/>
      <c r="H15" s="225"/>
      <c r="I15" s="225"/>
    </row>
    <row r="16" spans="1:9" ht="14" x14ac:dyDescent="0.3">
      <c r="A16" s="225"/>
      <c r="B16" s="225"/>
      <c r="C16" s="225"/>
      <c r="D16" s="225"/>
      <c r="E16" s="225"/>
      <c r="F16" s="225"/>
      <c r="G16" s="225"/>
      <c r="H16" s="225"/>
      <c r="I16" s="225"/>
    </row>
    <row r="17" spans="1:9" ht="14" x14ac:dyDescent="0.3">
      <c r="A17" s="225"/>
      <c r="B17" s="225" t="s">
        <v>12</v>
      </c>
      <c r="C17" s="225" t="s">
        <v>13</v>
      </c>
      <c r="D17" s="225"/>
      <c r="E17" s="225"/>
      <c r="F17" s="225"/>
      <c r="G17" s="225"/>
      <c r="H17" s="225"/>
      <c r="I17" s="225"/>
    </row>
    <row r="18" spans="1:9" ht="14" x14ac:dyDescent="0.3">
      <c r="A18" s="225"/>
      <c r="B18" s="225"/>
      <c r="C18" s="225"/>
      <c r="D18" s="225"/>
      <c r="E18" s="225"/>
      <c r="F18" s="225"/>
      <c r="G18" s="225"/>
      <c r="H18" s="225"/>
      <c r="I18" s="225"/>
    </row>
    <row r="19" spans="1:9" ht="16" x14ac:dyDescent="0.3">
      <c r="A19" s="225"/>
      <c r="B19" s="225" t="s">
        <v>14</v>
      </c>
      <c r="C19" s="225" t="s">
        <v>13</v>
      </c>
      <c r="D19" s="227"/>
      <c r="E19" s="227"/>
      <c r="F19" s="227"/>
      <c r="G19" s="225"/>
      <c r="H19" s="225"/>
      <c r="I19" s="225"/>
    </row>
    <row r="20" spans="1:9" ht="16" x14ac:dyDescent="0.3">
      <c r="A20" s="225"/>
      <c r="B20" s="225"/>
      <c r="C20" s="227"/>
      <c r="D20" s="227"/>
      <c r="E20" s="227"/>
      <c r="F20" s="227"/>
      <c r="G20" s="225"/>
      <c r="H20" s="225"/>
      <c r="I20" s="225"/>
    </row>
    <row r="21" spans="1:9" ht="14" x14ac:dyDescent="0.3">
      <c r="A21" s="225"/>
      <c r="B21" s="225"/>
      <c r="C21" s="228" t="s">
        <v>15</v>
      </c>
      <c r="D21" s="229"/>
      <c r="E21" s="230" t="s">
        <v>16</v>
      </c>
      <c r="F21" s="231" t="s">
        <v>17</v>
      </c>
      <c r="G21" s="225"/>
      <c r="H21" s="225"/>
      <c r="I21" s="225"/>
    </row>
    <row r="22" spans="1:9" ht="37.5" x14ac:dyDescent="0.3">
      <c r="A22" s="225"/>
      <c r="B22" s="225"/>
      <c r="C22" s="259" t="s">
        <v>18</v>
      </c>
      <c r="D22" s="260"/>
      <c r="E22" s="232" t="s">
        <v>19</v>
      </c>
      <c r="F22" s="233" t="s">
        <v>20</v>
      </c>
      <c r="G22" s="225"/>
      <c r="H22" s="225"/>
      <c r="I22" s="225"/>
    </row>
    <row r="23" spans="1:9" ht="14" x14ac:dyDescent="0.3">
      <c r="A23" s="225"/>
      <c r="B23" s="225"/>
      <c r="C23" s="225"/>
      <c r="D23" s="225"/>
      <c r="E23" s="225"/>
      <c r="F23" s="225"/>
      <c r="G23" s="225"/>
      <c r="H23" s="225"/>
      <c r="I23" s="225"/>
    </row>
    <row r="24" spans="1:9" ht="14" x14ac:dyDescent="0.3">
      <c r="A24" s="225"/>
      <c r="B24" s="225"/>
      <c r="C24" s="225"/>
      <c r="D24" s="225"/>
      <c r="E24" s="225"/>
      <c r="F24" s="225"/>
      <c r="G24" s="225"/>
      <c r="H24" s="225"/>
      <c r="I24" s="225"/>
    </row>
    <row r="25" spans="1:9" ht="16" x14ac:dyDescent="0.3">
      <c r="B25" s="225" t="s">
        <v>21</v>
      </c>
      <c r="C25" s="234" t="s">
        <v>22</v>
      </c>
      <c r="D25" s="227"/>
      <c r="E25" s="227"/>
      <c r="F25" s="227"/>
    </row>
    <row r="26" spans="1:9" ht="16" x14ac:dyDescent="0.3">
      <c r="B26" s="235"/>
      <c r="C26" s="227"/>
      <c r="D26" s="227"/>
      <c r="E26" s="227"/>
      <c r="F26" s="227"/>
    </row>
    <row r="27" spans="1:9" ht="16" x14ac:dyDescent="0.3">
      <c r="B27" s="235"/>
      <c r="C27" s="228" t="s">
        <v>23</v>
      </c>
      <c r="D27" s="230" t="s">
        <v>24</v>
      </c>
      <c r="E27" s="230" t="s">
        <v>25</v>
      </c>
      <c r="F27" s="231" t="s">
        <v>26</v>
      </c>
    </row>
    <row r="28" spans="1:9" ht="16" x14ac:dyDescent="0.3">
      <c r="B28" s="235"/>
      <c r="C28" s="261" t="s">
        <v>27</v>
      </c>
      <c r="D28" s="261" t="s">
        <v>28</v>
      </c>
      <c r="E28" s="261" t="s">
        <v>29</v>
      </c>
      <c r="F28" s="236"/>
    </row>
    <row r="29" spans="1:9" ht="16" x14ac:dyDescent="0.3">
      <c r="B29" s="235"/>
      <c r="C29" s="262"/>
      <c r="D29" s="262"/>
      <c r="E29" s="262"/>
      <c r="F29" s="237"/>
    </row>
    <row r="30" spans="1:9" ht="16" x14ac:dyDescent="0.3">
      <c r="B30" s="235"/>
      <c r="C30" s="262"/>
      <c r="D30" s="262"/>
      <c r="E30" s="262"/>
      <c r="F30" s="237"/>
    </row>
    <row r="31" spans="1:9" ht="16" x14ac:dyDescent="0.3">
      <c r="B31" s="235"/>
      <c r="C31" s="263"/>
      <c r="D31" s="263"/>
      <c r="E31" s="263"/>
      <c r="F31" s="238"/>
    </row>
    <row r="32" spans="1:9" ht="14" x14ac:dyDescent="0.3"/>
    <row r="33" spans="1:9" ht="14" x14ac:dyDescent="0.3"/>
    <row r="34" spans="1:9" ht="14" x14ac:dyDescent="0.3">
      <c r="B34" s="225" t="s">
        <v>30</v>
      </c>
      <c r="C34" s="239">
        <v>0</v>
      </c>
    </row>
    <row r="35" spans="1:9" ht="14" x14ac:dyDescent="0.3">
      <c r="B35" s="225" t="s">
        <v>31</v>
      </c>
      <c r="C35" s="240">
        <v>0</v>
      </c>
    </row>
    <row r="36" spans="1:9" ht="14" x14ac:dyDescent="0.3"/>
    <row r="37" spans="1:9" ht="14" x14ac:dyDescent="0.3"/>
    <row r="38" spans="1:9" ht="14" x14ac:dyDescent="0.3">
      <c r="A38" s="241" t="s">
        <v>32</v>
      </c>
      <c r="B38" s="241"/>
      <c r="C38" s="241"/>
      <c r="D38" s="242"/>
      <c r="E38" s="243"/>
      <c r="F38" s="243"/>
      <c r="G38" s="243"/>
      <c r="H38" s="243"/>
      <c r="I38" s="243"/>
    </row>
    <row r="39" spans="1:9" ht="14" x14ac:dyDescent="0.3"/>
    <row r="40" spans="1:9" ht="14" x14ac:dyDescent="0.3"/>
    <row r="41" spans="1:9" ht="14" x14ac:dyDescent="0.3"/>
    <row r="42" spans="1:9" ht="14" hidden="1" x14ac:dyDescent="0.3"/>
    <row r="43" spans="1:9" ht="14" hidden="1" x14ac:dyDescent="0.3"/>
    <row r="44" spans="1:9" ht="14" hidden="1" x14ac:dyDescent="0.3"/>
    <row r="45" spans="1:9" ht="14" hidden="1" x14ac:dyDescent="0.3"/>
    <row r="46" spans="1:9" ht="14" hidden="1" x14ac:dyDescent="0.3"/>
    <row r="47" spans="1:9" ht="14" hidden="1" x14ac:dyDescent="0.3"/>
    <row r="48" spans="1:9" ht="14" hidden="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3.5" customHeight="1" x14ac:dyDescent="0.3"/>
    <row r="68" ht="13.5" customHeight="1" x14ac:dyDescent="0.3"/>
    <row r="69" ht="13.5" customHeight="1" x14ac:dyDescent="0.3"/>
  </sheetData>
  <mergeCells count="4">
    <mergeCell ref="C22:D22"/>
    <mergeCell ref="C28:C31"/>
    <mergeCell ref="D28:D31"/>
    <mergeCell ref="E28:E31"/>
  </mergeCells>
  <conditionalFormatting sqref="C34">
    <cfRule type="cellIs" dxfId="25" priority="3" stopIfTrue="1" operator="notEqual">
      <formula>0</formula>
    </cfRule>
    <cfRule type="cellIs" dxfId="24" priority="4" stopIfTrue="1" operator="equal">
      <formula>""</formula>
    </cfRule>
  </conditionalFormatting>
  <conditionalFormatting sqref="C35">
    <cfRule type="cellIs" dxfId="23" priority="1" stopIfTrue="1" operator="notEqual">
      <formula>0</formula>
    </cfRule>
    <cfRule type="cellIs" dxfId="22"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zoomScale="90" zoomScaleNormal="90" workbookViewId="0">
      <selection activeCell="E26" sqref="E26"/>
    </sheetView>
  </sheetViews>
  <sheetFormatPr defaultColWidth="0" defaultRowHeight="14.5" zeroHeight="1" x14ac:dyDescent="0.35"/>
  <cols>
    <col min="1" max="4" width="1.1796875" customWidth="1"/>
    <col min="5" max="5" width="38.1796875" bestFit="1" customWidth="1"/>
    <col min="6" max="6" width="3" customWidth="1"/>
    <col min="7" max="7" width="45.54296875" bestFit="1" customWidth="1"/>
    <col min="8" max="8" width="11.1796875" customWidth="1"/>
    <col min="9" max="9" width="1.453125" customWidth="1"/>
    <col min="10" max="16384" width="8.81640625" hidden="1"/>
  </cols>
  <sheetData>
    <row r="1" spans="1:9" ht="25" x14ac:dyDescent="0.35">
      <c r="A1" s="62" t="str">
        <f ca="1" xml:space="preserve"> RIGHT(CELL("filename", $A$1), LEN(CELL("filename", $A$1)) - SEARCH("]", CELL("filename", $A$1)))</f>
        <v>Model formatting</v>
      </c>
      <c r="B1" s="71"/>
      <c r="C1" s="71"/>
      <c r="D1" s="71"/>
      <c r="E1" s="71"/>
      <c r="F1" s="71"/>
      <c r="G1" s="71"/>
      <c r="H1" s="71"/>
      <c r="I1" s="71"/>
    </row>
    <row r="2" spans="1:9" x14ac:dyDescent="0.35"/>
    <row r="3" spans="1:9" x14ac:dyDescent="0.35"/>
    <row r="4" spans="1:9" x14ac:dyDescent="0.35">
      <c r="A4" s="72" t="s">
        <v>33</v>
      </c>
      <c r="B4" s="72"/>
      <c r="C4" s="73"/>
      <c r="D4" s="74"/>
      <c r="E4" s="72"/>
      <c r="F4" s="72"/>
      <c r="G4" s="72"/>
      <c r="H4" s="72"/>
      <c r="I4" s="72"/>
    </row>
    <row r="5" spans="1:9" x14ac:dyDescent="0.35">
      <c r="A5" s="75"/>
      <c r="B5" s="75"/>
      <c r="C5" s="76"/>
      <c r="D5" s="77"/>
      <c r="E5" s="18"/>
      <c r="F5" s="18"/>
      <c r="G5" s="18"/>
      <c r="H5" s="18"/>
      <c r="I5" s="18"/>
    </row>
    <row r="6" spans="1:9" x14ac:dyDescent="0.35">
      <c r="A6" s="75"/>
      <c r="B6" s="75"/>
      <c r="C6" s="76"/>
      <c r="D6" s="77"/>
      <c r="E6" s="78" t="s">
        <v>34</v>
      </c>
      <c r="F6" s="79"/>
      <c r="G6" s="79" t="s">
        <v>35</v>
      </c>
      <c r="H6" s="18"/>
      <c r="I6" s="18"/>
    </row>
    <row r="7" spans="1:9" x14ac:dyDescent="0.35">
      <c r="A7" s="75"/>
      <c r="B7" s="75"/>
      <c r="C7" s="76"/>
      <c r="D7" s="77"/>
      <c r="E7" s="80"/>
      <c r="F7" s="79"/>
      <c r="G7" s="79"/>
      <c r="H7" s="18"/>
      <c r="I7" s="18"/>
    </row>
    <row r="8" spans="1:9" x14ac:dyDescent="0.35">
      <c r="A8" s="75"/>
      <c r="B8" s="75"/>
      <c r="C8" s="76"/>
      <c r="D8" s="77"/>
      <c r="E8" s="81" t="s">
        <v>36</v>
      </c>
      <c r="F8" s="79"/>
      <c r="G8" s="79" t="s">
        <v>37</v>
      </c>
      <c r="H8" s="18"/>
      <c r="I8" s="18"/>
    </row>
    <row r="9" spans="1:9" x14ac:dyDescent="0.35">
      <c r="A9" s="75"/>
      <c r="B9" s="75"/>
      <c r="C9" s="76"/>
      <c r="D9" s="77"/>
      <c r="E9" s="80"/>
      <c r="F9" s="79"/>
      <c r="G9" s="79"/>
      <c r="H9" s="18"/>
      <c r="I9" s="18"/>
    </row>
    <row r="10" spans="1:9" x14ac:dyDescent="0.35">
      <c r="A10" s="75"/>
      <c r="B10" s="75"/>
      <c r="C10" s="76"/>
      <c r="D10" s="77"/>
      <c r="E10" s="130" t="s">
        <v>38</v>
      </c>
      <c r="F10" s="79"/>
      <c r="G10" s="79" t="s">
        <v>39</v>
      </c>
      <c r="H10" s="18"/>
      <c r="I10" s="18"/>
    </row>
    <row r="11" spans="1:9" x14ac:dyDescent="0.35">
      <c r="A11" s="75"/>
      <c r="B11" s="75"/>
      <c r="C11" s="76"/>
      <c r="D11" s="77"/>
      <c r="E11" s="80"/>
      <c r="F11" s="79"/>
      <c r="G11" s="79"/>
      <c r="H11" s="18"/>
      <c r="I11" s="18"/>
    </row>
    <row r="12" spans="1:9" x14ac:dyDescent="0.35">
      <c r="A12" s="75"/>
      <c r="B12" s="75"/>
      <c r="C12" s="76"/>
      <c r="D12" s="77"/>
      <c r="E12" s="82" t="s">
        <v>40</v>
      </c>
      <c r="F12" s="79"/>
      <c r="G12" s="79" t="s">
        <v>41</v>
      </c>
      <c r="H12" s="18"/>
      <c r="I12" s="18"/>
    </row>
    <row r="13" spans="1:9" x14ac:dyDescent="0.35">
      <c r="A13" s="75"/>
      <c r="B13" s="75"/>
      <c r="C13" s="76"/>
      <c r="D13" s="77"/>
      <c r="E13" s="80"/>
      <c r="F13" s="79"/>
      <c r="G13" s="79"/>
      <c r="H13" s="18"/>
      <c r="I13" s="18"/>
    </row>
    <row r="14" spans="1:9" x14ac:dyDescent="0.35">
      <c r="A14" s="75"/>
      <c r="B14" s="75"/>
      <c r="C14" s="76"/>
      <c r="D14" s="77"/>
      <c r="E14" s="83" t="s">
        <v>42</v>
      </c>
      <c r="F14" s="79"/>
      <c r="G14" s="79" t="s">
        <v>43</v>
      </c>
      <c r="H14" s="79"/>
      <c r="I14" s="79"/>
    </row>
    <row r="15" spans="1:9" x14ac:dyDescent="0.35">
      <c r="A15" s="75"/>
      <c r="B15" s="75"/>
      <c r="C15" s="76"/>
      <c r="D15" s="77"/>
      <c r="E15" s="79"/>
      <c r="F15" s="79"/>
      <c r="G15" s="79"/>
      <c r="H15" s="79"/>
      <c r="I15" s="79"/>
    </row>
    <row r="16" spans="1:9" x14ac:dyDescent="0.35">
      <c r="A16" s="75"/>
      <c r="B16" s="75"/>
      <c r="C16" s="76"/>
      <c r="D16" s="77"/>
      <c r="E16" s="79"/>
      <c r="F16" s="79"/>
      <c r="G16" s="79"/>
      <c r="H16" s="79"/>
      <c r="I16" s="79"/>
    </row>
    <row r="17" spans="1:9" x14ac:dyDescent="0.35">
      <c r="A17" s="72" t="s">
        <v>44</v>
      </c>
      <c r="B17" s="72"/>
      <c r="C17" s="73"/>
      <c r="D17" s="74"/>
      <c r="E17" s="72"/>
      <c r="F17" s="72"/>
      <c r="G17" s="72"/>
      <c r="H17" s="72"/>
      <c r="I17" s="72"/>
    </row>
    <row r="18" spans="1:9" x14ac:dyDescent="0.35">
      <c r="A18" s="84"/>
      <c r="B18" s="84"/>
      <c r="C18" s="85"/>
      <c r="D18" s="86"/>
      <c r="E18" s="18"/>
      <c r="F18" s="18"/>
      <c r="G18" s="18"/>
      <c r="H18" s="18"/>
      <c r="I18" s="18"/>
    </row>
    <row r="19" spans="1:9" x14ac:dyDescent="0.35">
      <c r="A19" s="84"/>
      <c r="B19" s="84" t="s">
        <v>45</v>
      </c>
      <c r="C19" s="85"/>
      <c r="D19" s="86"/>
      <c r="E19" s="18"/>
      <c r="F19" s="18"/>
      <c r="G19" s="18"/>
      <c r="H19" s="18"/>
      <c r="I19" s="18"/>
    </row>
    <row r="20" spans="1:9" x14ac:dyDescent="0.35">
      <c r="A20" s="84"/>
      <c r="B20" s="84"/>
      <c r="C20" s="85"/>
      <c r="D20" s="86"/>
      <c r="E20" s="87" t="s">
        <v>46</v>
      </c>
      <c r="F20" s="79"/>
      <c r="G20" s="19" t="s">
        <v>47</v>
      </c>
      <c r="H20" s="18"/>
      <c r="I20" s="18"/>
    </row>
    <row r="21" spans="1:9" x14ac:dyDescent="0.35">
      <c r="A21" s="84"/>
      <c r="B21" s="84"/>
      <c r="C21" s="85"/>
      <c r="D21" s="86"/>
      <c r="E21" s="19"/>
      <c r="F21" s="79"/>
      <c r="G21" s="79"/>
      <c r="H21" s="18"/>
      <c r="I21" s="18"/>
    </row>
    <row r="22" spans="1:9" x14ac:dyDescent="0.35">
      <c r="A22" s="84"/>
      <c r="B22" s="84"/>
      <c r="C22" s="85"/>
      <c r="D22" s="86"/>
      <c r="E22" s="88" t="s">
        <v>48</v>
      </c>
      <c r="F22" s="79"/>
      <c r="G22" s="19" t="s">
        <v>49</v>
      </c>
      <c r="H22" s="18"/>
      <c r="I22" s="18"/>
    </row>
    <row r="23" spans="1:9" x14ac:dyDescent="0.35">
      <c r="A23" s="84"/>
      <c r="B23" s="84"/>
      <c r="C23" s="85"/>
      <c r="D23" s="86"/>
      <c r="E23" s="19"/>
      <c r="F23" s="79"/>
      <c r="G23" s="19"/>
      <c r="H23" s="18"/>
      <c r="I23" s="18"/>
    </row>
    <row r="24" spans="1:9" x14ac:dyDescent="0.35">
      <c r="A24" s="84"/>
      <c r="B24" s="84"/>
      <c r="C24" s="85"/>
      <c r="D24" s="86"/>
      <c r="E24" s="19" t="s">
        <v>50</v>
      </c>
      <c r="F24" s="79"/>
      <c r="G24" s="18" t="s">
        <v>51</v>
      </c>
      <c r="H24" s="18"/>
      <c r="I24" s="18"/>
    </row>
    <row r="25" spans="1:9" x14ac:dyDescent="0.35">
      <c r="A25" s="84"/>
      <c r="B25" s="84"/>
      <c r="C25" s="85"/>
      <c r="D25" s="86"/>
      <c r="E25" s="19"/>
      <c r="F25" s="79"/>
      <c r="G25" s="18"/>
      <c r="H25" s="18"/>
      <c r="I25" s="18"/>
    </row>
    <row r="26" spans="1:9" x14ac:dyDescent="0.35">
      <c r="A26" s="84"/>
      <c r="B26" s="84"/>
      <c r="C26" s="85"/>
      <c r="D26" s="86"/>
      <c r="E26" s="120" t="s">
        <v>52</v>
      </c>
      <c r="F26" s="79"/>
      <c r="G26" s="18" t="s">
        <v>53</v>
      </c>
      <c r="H26" s="18"/>
      <c r="I26" s="18"/>
    </row>
    <row r="27" spans="1:9" x14ac:dyDescent="0.35">
      <c r="A27" s="84"/>
      <c r="B27" s="84"/>
      <c r="C27" s="85"/>
      <c r="D27" s="86"/>
      <c r="E27" s="19"/>
      <c r="F27" s="79"/>
      <c r="G27" s="18"/>
      <c r="H27" s="18"/>
      <c r="I27" s="18"/>
    </row>
    <row r="28" spans="1:9" x14ac:dyDescent="0.35">
      <c r="A28" s="84"/>
      <c r="B28" s="84" t="s">
        <v>54</v>
      </c>
      <c r="C28" s="85"/>
      <c r="D28" s="86"/>
      <c r="E28" s="19"/>
      <c r="F28" s="79"/>
      <c r="G28" s="19"/>
      <c r="H28" s="18"/>
      <c r="I28" s="18"/>
    </row>
    <row r="29" spans="1:9" x14ac:dyDescent="0.35">
      <c r="A29" s="84"/>
      <c r="B29" s="84"/>
      <c r="C29" s="85"/>
      <c r="D29" s="86"/>
      <c r="E29" s="89" t="s">
        <v>55</v>
      </c>
      <c r="F29" s="79"/>
      <c r="G29" s="19" t="s">
        <v>56</v>
      </c>
      <c r="H29" s="18"/>
      <c r="I29" s="18"/>
    </row>
    <row r="30" spans="1:9" x14ac:dyDescent="0.35">
      <c r="A30" s="84"/>
      <c r="B30" s="84"/>
      <c r="C30" s="85"/>
      <c r="D30" s="86"/>
      <c r="E30" s="19"/>
      <c r="F30" s="79"/>
      <c r="G30" s="19"/>
      <c r="H30" s="18"/>
      <c r="I30" s="18"/>
    </row>
    <row r="31" spans="1:9" x14ac:dyDescent="0.35">
      <c r="A31" s="84"/>
      <c r="B31" s="84"/>
      <c r="C31" s="85"/>
      <c r="D31" s="86"/>
      <c r="E31" s="90" t="s">
        <v>57</v>
      </c>
      <c r="F31" s="79"/>
      <c r="G31" s="19" t="s">
        <v>58</v>
      </c>
      <c r="H31" s="18"/>
      <c r="I31" s="18"/>
    </row>
    <row r="32" spans="1:9" x14ac:dyDescent="0.35">
      <c r="A32" s="84"/>
      <c r="B32" s="84"/>
      <c r="C32" s="85"/>
      <c r="D32" s="86"/>
      <c r="E32" s="19"/>
      <c r="F32" s="79"/>
      <c r="G32" s="18"/>
      <c r="H32" s="18"/>
      <c r="I32" s="18"/>
    </row>
    <row r="33" spans="1:9" x14ac:dyDescent="0.35">
      <c r="A33" s="84"/>
      <c r="B33" s="84"/>
      <c r="C33" s="85"/>
      <c r="D33" s="86"/>
      <c r="E33" s="91" t="s">
        <v>59</v>
      </c>
      <c r="F33" s="79"/>
      <c r="G33" s="19" t="s">
        <v>60</v>
      </c>
      <c r="H33" s="18"/>
      <c r="I33" s="18"/>
    </row>
    <row r="34" spans="1:9" x14ac:dyDescent="0.35">
      <c r="A34" s="84"/>
      <c r="B34" s="84"/>
      <c r="C34" s="85"/>
      <c r="D34" s="86"/>
      <c r="E34" s="19"/>
      <c r="F34" s="79"/>
      <c r="G34" s="19"/>
      <c r="H34" s="18"/>
      <c r="I34" s="18"/>
    </row>
    <row r="35" spans="1:9" x14ac:dyDescent="0.35">
      <c r="A35" s="84"/>
      <c r="B35" s="84"/>
      <c r="C35" s="85"/>
      <c r="D35" s="86"/>
      <c r="E35" s="90" t="s">
        <v>61</v>
      </c>
      <c r="F35" s="79"/>
      <c r="G35" s="19" t="s">
        <v>62</v>
      </c>
      <c r="H35" s="18"/>
      <c r="I35" s="18"/>
    </row>
    <row r="36" spans="1:9" x14ac:dyDescent="0.35">
      <c r="A36" s="84"/>
      <c r="B36" s="84"/>
      <c r="C36" s="85"/>
      <c r="D36" s="86"/>
      <c r="E36" s="79"/>
      <c r="F36" s="79"/>
      <c r="G36" s="19"/>
      <c r="H36" s="18"/>
      <c r="I36" s="18"/>
    </row>
    <row r="37" spans="1:9" x14ac:dyDescent="0.35">
      <c r="A37" s="84"/>
      <c r="B37" s="84" t="s">
        <v>63</v>
      </c>
      <c r="C37" s="85"/>
      <c r="D37" s="86"/>
      <c r="E37" s="19"/>
      <c r="F37" s="79"/>
      <c r="G37" s="19"/>
      <c r="H37" s="18"/>
      <c r="I37" s="18"/>
    </row>
    <row r="38" spans="1:9" x14ac:dyDescent="0.35">
      <c r="A38" s="84"/>
      <c r="B38" s="84"/>
      <c r="C38" s="85"/>
      <c r="D38" s="86"/>
      <c r="E38" s="92" t="s">
        <v>64</v>
      </c>
      <c r="F38" s="79"/>
      <c r="G38" s="19" t="s">
        <v>65</v>
      </c>
      <c r="H38" s="18"/>
      <c r="I38" s="18"/>
    </row>
    <row r="39" spans="1:9" x14ac:dyDescent="0.35">
      <c r="A39" s="84"/>
      <c r="B39" s="84"/>
      <c r="C39" s="85"/>
      <c r="D39" s="86"/>
      <c r="E39" s="18"/>
      <c r="F39" s="79"/>
      <c r="G39" s="19"/>
      <c r="H39" s="18"/>
      <c r="I39" s="18"/>
    </row>
    <row r="40" spans="1:9" x14ac:dyDescent="0.35">
      <c r="A40" s="84"/>
      <c r="B40" s="84"/>
      <c r="C40" s="85"/>
      <c r="D40" s="86"/>
      <c r="E40" s="93" t="s">
        <v>66</v>
      </c>
      <c r="F40" s="19"/>
      <c r="G40" s="79" t="s">
        <v>67</v>
      </c>
      <c r="H40" s="18"/>
      <c r="I40" s="18"/>
    </row>
    <row r="41" spans="1:9" x14ac:dyDescent="0.35">
      <c r="A41" s="84"/>
      <c r="B41" s="84"/>
      <c r="C41" s="85"/>
      <c r="D41" s="86"/>
      <c r="E41" s="19"/>
      <c r="F41" s="79"/>
      <c r="G41" s="19"/>
      <c r="H41" s="18"/>
      <c r="I41" s="18"/>
    </row>
    <row r="42" spans="1:9" x14ac:dyDescent="0.35">
      <c r="A42" s="84"/>
      <c r="B42" s="84"/>
      <c r="C42" s="85"/>
      <c r="D42" s="86"/>
      <c r="E42" s="94" t="s">
        <v>68</v>
      </c>
      <c r="F42" s="79"/>
      <c r="G42" s="19" t="s">
        <v>69</v>
      </c>
      <c r="H42" s="18"/>
      <c r="I42" s="18"/>
    </row>
    <row r="43" spans="1:9" x14ac:dyDescent="0.35">
      <c r="A43" s="84"/>
      <c r="B43" s="84"/>
      <c r="C43" s="85"/>
      <c r="D43" s="86"/>
      <c r="E43" s="18"/>
      <c r="F43" s="79"/>
      <c r="G43" s="19"/>
      <c r="H43" s="18"/>
      <c r="I43" s="18"/>
    </row>
    <row r="44" spans="1:9" x14ac:dyDescent="0.35">
      <c r="A44" s="84"/>
      <c r="B44" s="84"/>
      <c r="C44" s="85"/>
      <c r="D44" s="86"/>
      <c r="E44" s="95" t="s">
        <v>70</v>
      </c>
      <c r="F44" s="79"/>
      <c r="G44" s="19" t="s">
        <v>71</v>
      </c>
      <c r="H44" s="18"/>
      <c r="I44" s="18"/>
    </row>
    <row r="45" spans="1:9" x14ac:dyDescent="0.35">
      <c r="A45" s="75"/>
      <c r="B45" s="96"/>
      <c r="C45" s="97"/>
      <c r="D45" s="77"/>
      <c r="E45" s="18"/>
      <c r="F45" s="79"/>
      <c r="G45" s="79"/>
      <c r="H45" s="79"/>
      <c r="I45" s="79"/>
    </row>
    <row r="46" spans="1:9" x14ac:dyDescent="0.35">
      <c r="A46" s="75"/>
      <c r="B46" s="96"/>
      <c r="C46" s="97"/>
      <c r="D46" s="77"/>
      <c r="E46" s="98" t="s">
        <v>72</v>
      </c>
      <c r="F46" s="79"/>
      <c r="G46" s="19" t="s">
        <v>73</v>
      </c>
      <c r="H46" s="79"/>
      <c r="I46" s="79"/>
    </row>
    <row r="47" spans="1:9" x14ac:dyDescent="0.35">
      <c r="A47" s="75"/>
      <c r="B47" s="96"/>
      <c r="C47" s="97"/>
      <c r="D47" s="77"/>
      <c r="E47" s="18"/>
      <c r="F47" s="79"/>
      <c r="G47" s="79"/>
      <c r="H47" s="79"/>
      <c r="I47" s="79"/>
    </row>
    <row r="48" spans="1:9" x14ac:dyDescent="0.35">
      <c r="A48" s="84"/>
      <c r="B48" s="84" t="s">
        <v>74</v>
      </c>
      <c r="C48" s="85"/>
      <c r="D48" s="86"/>
      <c r="E48" s="19"/>
      <c r="F48" s="79"/>
      <c r="G48" s="19"/>
      <c r="H48" s="18"/>
      <c r="I48" s="18"/>
    </row>
    <row r="49" spans="1:9" x14ac:dyDescent="0.35">
      <c r="A49" s="84"/>
      <c r="B49" s="84"/>
      <c r="C49" s="85"/>
      <c r="D49" s="86"/>
      <c r="E49" s="128" t="s">
        <v>75</v>
      </c>
      <c r="F49" s="79"/>
      <c r="G49" s="19" t="s">
        <v>76</v>
      </c>
      <c r="H49" s="18"/>
      <c r="I49" s="18"/>
    </row>
    <row r="50" spans="1:9" x14ac:dyDescent="0.35">
      <c r="A50" s="84"/>
      <c r="B50" s="84"/>
      <c r="C50" s="85"/>
      <c r="D50" s="86"/>
      <c r="E50" s="18"/>
      <c r="F50" s="79"/>
      <c r="G50" s="19"/>
      <c r="H50" s="18"/>
      <c r="I50" s="18"/>
    </row>
    <row r="51" spans="1:9" x14ac:dyDescent="0.35">
      <c r="A51" s="84"/>
      <c r="B51" s="84"/>
      <c r="C51" s="85"/>
      <c r="D51" s="86"/>
      <c r="E51" s="99" t="s">
        <v>77</v>
      </c>
      <c r="F51" s="79"/>
      <c r="G51" s="19" t="s">
        <v>78</v>
      </c>
      <c r="H51" s="18"/>
      <c r="I51" s="18"/>
    </row>
    <row r="52" spans="1:9" x14ac:dyDescent="0.35">
      <c r="A52" s="84"/>
      <c r="B52" s="84"/>
      <c r="C52" s="85"/>
      <c r="D52" s="86"/>
      <c r="E52" s="19"/>
      <c r="F52" s="79"/>
      <c r="G52" s="19"/>
      <c r="H52" s="18"/>
      <c r="I52" s="18"/>
    </row>
    <row r="53" spans="1:9" x14ac:dyDescent="0.35">
      <c r="A53" s="84"/>
      <c r="B53" s="84"/>
      <c r="C53" s="85"/>
      <c r="D53" s="86"/>
      <c r="E53" s="100" t="s">
        <v>79</v>
      </c>
      <c r="F53" s="79"/>
      <c r="G53" s="19" t="s">
        <v>80</v>
      </c>
      <c r="H53" s="18"/>
      <c r="I53" s="18"/>
    </row>
    <row r="54" spans="1:9" x14ac:dyDescent="0.35">
      <c r="A54" s="84"/>
      <c r="B54" s="84"/>
      <c r="C54" s="85"/>
      <c r="D54" s="86"/>
      <c r="E54" s="19"/>
      <c r="F54" s="79"/>
      <c r="G54" s="19"/>
      <c r="H54" s="18"/>
      <c r="I54" s="18"/>
    </row>
    <row r="55" spans="1:9" x14ac:dyDescent="0.35">
      <c r="A55" s="84"/>
      <c r="B55" s="84"/>
      <c r="C55" s="85"/>
      <c r="D55" s="86"/>
      <c r="E55" s="18"/>
      <c r="F55" s="18"/>
      <c r="G55" s="18"/>
      <c r="H55" s="18"/>
      <c r="I55" s="18"/>
    </row>
    <row r="56" spans="1:9" s="101" customFormat="1" x14ac:dyDescent="0.35">
      <c r="A56" s="72" t="s">
        <v>81</v>
      </c>
      <c r="B56" s="72"/>
      <c r="C56" s="73"/>
      <c r="D56" s="74"/>
      <c r="E56" s="72"/>
      <c r="F56" s="72"/>
      <c r="G56" s="72"/>
      <c r="H56" s="72"/>
      <c r="I56" s="72"/>
    </row>
    <row r="57" spans="1:9" x14ac:dyDescent="0.35"/>
    <row r="58" spans="1:9" x14ac:dyDescent="0.35">
      <c r="E58" t="s">
        <v>82</v>
      </c>
      <c r="G58" s="79" t="s">
        <v>83</v>
      </c>
    </row>
    <row r="59" spans="1:9" x14ac:dyDescent="0.35">
      <c r="E59" t="s">
        <v>84</v>
      </c>
      <c r="G59" s="79" t="s">
        <v>85</v>
      </c>
    </row>
    <row r="60" spans="1:9" x14ac:dyDescent="0.35">
      <c r="E60" t="s">
        <v>86</v>
      </c>
      <c r="G60" s="79" t="s">
        <v>87</v>
      </c>
    </row>
    <row r="61" spans="1:9" x14ac:dyDescent="0.35"/>
    <row r="62" spans="1:9" s="103" customFormat="1" x14ac:dyDescent="0.35">
      <c r="A62" s="102" t="s">
        <v>88</v>
      </c>
    </row>
    <row r="63" spans="1:9" x14ac:dyDescent="0.35"/>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zoomScale="120" zoomScaleNormal="120" workbookViewId="0"/>
  </sheetViews>
  <sheetFormatPr defaultColWidth="0" defaultRowHeight="14.5" zeroHeight="1" x14ac:dyDescent="0.35"/>
  <cols>
    <col min="1" max="1" width="8.81640625" customWidth="1"/>
    <col min="2" max="2" width="30.1796875" customWidth="1"/>
    <col min="3" max="3" width="8.7265625" customWidth="1"/>
    <col min="4" max="4" width="30.1796875" customWidth="1"/>
    <col min="5" max="5" width="8.81640625" customWidth="1"/>
    <col min="6" max="6" width="30.1796875" customWidth="1"/>
    <col min="7" max="7" width="8.81640625" customWidth="1"/>
    <col min="8" max="8" width="30.1796875" customWidth="1"/>
    <col min="9" max="9" width="8.81640625" customWidth="1"/>
    <col min="10" max="16384" width="8.81640625" hidden="1"/>
  </cols>
  <sheetData>
    <row r="1" spans="1:9" s="160" customFormat="1" ht="25" x14ac:dyDescent="0.35">
      <c r="A1" s="62" t="str">
        <f ca="1" xml:space="preserve"> RIGHT(CELL("filename", $A$1), LEN(CELL("filename", $A$1)) - SEARCH("]", CELL("filename", $A$1)))</f>
        <v>ToC</v>
      </c>
      <c r="B1" s="71"/>
      <c r="C1" s="71"/>
      <c r="D1" s="71"/>
      <c r="E1" s="71"/>
      <c r="F1" s="71"/>
      <c r="G1" s="71"/>
      <c r="H1" s="71"/>
      <c r="I1" s="71"/>
    </row>
    <row r="2" spans="1:9" s="160" customFormat="1" x14ac:dyDescent="0.35">
      <c r="A2" s="244"/>
      <c r="B2" s="244"/>
      <c r="C2"/>
      <c r="D2" s="244"/>
      <c r="E2" s="244"/>
      <c r="F2" s="244"/>
      <c r="G2" s="244"/>
      <c r="H2" s="244"/>
      <c r="I2" s="244"/>
    </row>
    <row r="3" spans="1:9" s="160" customFormat="1" x14ac:dyDescent="0.35">
      <c r="A3" s="244"/>
      <c r="B3" s="244" t="s">
        <v>89</v>
      </c>
      <c r="C3"/>
      <c r="D3" s="244" t="s">
        <v>90</v>
      </c>
      <c r="E3" s="244"/>
      <c r="F3" s="244" t="s">
        <v>91</v>
      </c>
      <c r="G3" s="244"/>
      <c r="H3" s="244" t="s">
        <v>92</v>
      </c>
      <c r="I3" s="244"/>
    </row>
    <row r="4" spans="1:9" s="160" customFormat="1" x14ac:dyDescent="0.35">
      <c r="A4" s="244"/>
      <c r="B4" s="244"/>
      <c r="C4"/>
      <c r="D4" s="244"/>
      <c r="E4" s="244"/>
      <c r="F4" s="244"/>
      <c r="G4" s="244"/>
      <c r="H4" s="244"/>
      <c r="I4" s="244"/>
    </row>
    <row r="5" spans="1:9" s="160" customFormat="1" x14ac:dyDescent="0.35">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8" x14ac:dyDescent="0.3">
      <c r="A6" s="244"/>
      <c r="B6" s="248" t="s">
        <v>93</v>
      </c>
      <c r="C6"/>
      <c r="D6" s="248" t="s">
        <v>94</v>
      </c>
      <c r="E6" s="244"/>
      <c r="F6" s="249" t="s">
        <v>95</v>
      </c>
      <c r="G6" s="244"/>
      <c r="H6" s="248" t="s">
        <v>96</v>
      </c>
      <c r="I6" s="244"/>
    </row>
    <row r="7" spans="1:9" s="160" customFormat="1" x14ac:dyDescent="0.3">
      <c r="A7" s="244"/>
      <c r="B7" s="244"/>
      <c r="C7"/>
      <c r="D7" s="244"/>
      <c r="E7" s="244"/>
      <c r="F7" s="250"/>
      <c r="G7" s="244"/>
      <c r="H7" s="244"/>
      <c r="I7" s="244"/>
    </row>
    <row r="8" spans="1:9" s="160" customFormat="1" x14ac:dyDescent="0.35">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2" x14ac:dyDescent="0.3">
      <c r="A9" s="244"/>
      <c r="B9" s="248" t="s">
        <v>97</v>
      </c>
      <c r="C9"/>
      <c r="D9" s="248" t="s">
        <v>98</v>
      </c>
      <c r="E9" s="244"/>
      <c r="F9" s="249" t="s">
        <v>99</v>
      </c>
      <c r="G9" s="244"/>
      <c r="H9" s="248" t="s">
        <v>83</v>
      </c>
      <c r="I9" s="244"/>
    </row>
    <row r="10" spans="1:9" s="160" customFormat="1" x14ac:dyDescent="0.35">
      <c r="A10" s="244"/>
      <c r="B10" s="244"/>
      <c r="C10"/>
      <c r="D10" s="244"/>
      <c r="E10" s="244"/>
      <c r="F10" s="244"/>
      <c r="G10" s="244"/>
      <c r="H10" s="244"/>
      <c r="I10" s="244"/>
    </row>
    <row r="11" spans="1:9" s="160" customFormat="1" x14ac:dyDescent="0.35">
      <c r="A11" s="244"/>
      <c r="B11"/>
      <c r="C11"/>
      <c r="D11"/>
      <c r="E11" s="244"/>
      <c r="F11" s="244"/>
      <c r="G11" s="244"/>
      <c r="H11" s="244"/>
      <c r="I11" s="244"/>
    </row>
    <row r="12" spans="1:9" s="160" customFormat="1" x14ac:dyDescent="0.35">
      <c r="A12" s="244"/>
      <c r="B12"/>
      <c r="C12"/>
      <c r="D12"/>
      <c r="E12" s="244"/>
      <c r="F12" s="244"/>
      <c r="G12" s="244"/>
      <c r="H12" s="244"/>
      <c r="I12" s="244"/>
    </row>
    <row r="13" spans="1:9" s="160" customFormat="1" x14ac:dyDescent="0.35">
      <c r="A13" s="244"/>
      <c r="B13"/>
      <c r="C13"/>
      <c r="D13"/>
      <c r="E13" s="244"/>
      <c r="F13" s="244"/>
      <c r="G13" s="244"/>
      <c r="H13" s="244"/>
      <c r="I13" s="244"/>
    </row>
    <row r="14" spans="1:9" s="160" customFormat="1" x14ac:dyDescent="0.35">
      <c r="A14" s="244"/>
      <c r="B14"/>
      <c r="C14"/>
      <c r="D14"/>
      <c r="E14" s="244"/>
      <c r="F14" s="244"/>
      <c r="G14" s="244"/>
      <c r="H14" s="244"/>
      <c r="I14" s="244"/>
    </row>
    <row r="15" spans="1:9" s="160" customFormat="1" x14ac:dyDescent="0.35">
      <c r="A15" s="244"/>
      <c r="B15"/>
      <c r="C15"/>
      <c r="D15"/>
      <c r="E15" s="244"/>
      <c r="F15" s="244"/>
      <c r="G15" s="244"/>
      <c r="H15" s="244"/>
      <c r="I15" s="244"/>
    </row>
    <row r="16" spans="1:9" s="160" customFormat="1" x14ac:dyDescent="0.35">
      <c r="A16" s="244"/>
      <c r="B16" s="244"/>
      <c r="C16"/>
      <c r="D16" s="244"/>
      <c r="E16" s="244"/>
      <c r="F16" s="244"/>
      <c r="G16" s="244"/>
      <c r="H16" s="244"/>
      <c r="I16" s="244"/>
    </row>
    <row r="17" spans="1:9" s="160" customFormat="1" ht="14" x14ac:dyDescent="0.35">
      <c r="A17" s="102" t="s">
        <v>88</v>
      </c>
      <c r="B17" s="252"/>
      <c r="C17" s="252"/>
      <c r="D17" s="252"/>
      <c r="E17" s="252"/>
      <c r="F17" s="252"/>
      <c r="G17" s="252"/>
      <c r="H17" s="252"/>
      <c r="I17" s="252"/>
    </row>
    <row r="18" spans="1:9" s="161" customFormat="1" ht="14" x14ac:dyDescent="0.35">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tabSelected="1" zoomScale="85" zoomScaleNormal="85" workbookViewId="0">
      <pane xSplit="9" ySplit="5" topLeftCell="J12" activePane="bottomRight" state="frozen"/>
      <selection pane="topRight"/>
      <selection pane="bottomLeft"/>
      <selection pane="bottomRight" activeCell="F27" sqref="F27"/>
    </sheetView>
  </sheetViews>
  <sheetFormatPr defaultColWidth="0" defaultRowHeight="14.5" zeroHeight="1" x14ac:dyDescent="0.35"/>
  <cols>
    <col min="1" max="4" width="1.1796875" style="104" customWidth="1"/>
    <col min="5" max="5" width="97.1796875" style="104" bestFit="1" customWidth="1"/>
    <col min="6" max="6" width="13.81640625" style="104" bestFit="1" customWidth="1"/>
    <col min="7" max="8" width="11.1796875" style="104" customWidth="1"/>
    <col min="9" max="9" width="1.453125" style="104" customWidth="1"/>
    <col min="10" max="18" width="11.81640625" style="104" customWidth="1"/>
    <col min="19" max="20" width="12.54296875" hidden="1" customWidth="1"/>
    <col min="21" max="29" width="11.54296875" hidden="1" customWidth="1"/>
    <col min="30" max="16384" width="9.453125" hidden="1"/>
  </cols>
  <sheetData>
    <row r="1" spans="1:21" ht="25" x14ac:dyDescent="0.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5">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5">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c r="S3"/>
      <c r="T3"/>
      <c r="U3"/>
    </row>
    <row r="4" spans="1:21" s="107" customFormat="1" x14ac:dyDescent="0.35">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5">
      <c r="A5" s="104"/>
      <c r="B5" s="104"/>
      <c r="C5" s="104"/>
      <c r="D5" s="104"/>
      <c r="E5" s="108" t="str">
        <f xml:space="preserve"> Time!E$5</f>
        <v>Model column counter</v>
      </c>
      <c r="F5" s="14" t="s">
        <v>100</v>
      </c>
      <c r="G5" s="1" t="s">
        <v>101</v>
      </c>
      <c r="H5" s="14" t="s">
        <v>102</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5">
      <c r="A6" s="108"/>
      <c r="B6" s="108"/>
      <c r="C6" s="108"/>
      <c r="D6" s="108"/>
      <c r="E6" s="108"/>
      <c r="F6" s="108"/>
      <c r="G6" s="108"/>
      <c r="H6" s="108"/>
      <c r="I6" s="108"/>
      <c r="J6" s="108"/>
      <c r="K6" s="108"/>
      <c r="L6" s="108"/>
      <c r="M6" s="108"/>
      <c r="N6" s="108"/>
      <c r="O6" s="108"/>
      <c r="P6" s="108"/>
      <c r="Q6" s="108"/>
      <c r="R6" s="108"/>
      <c r="S6"/>
      <c r="T6"/>
      <c r="U6"/>
    </row>
    <row r="7" spans="1:21" s="108" customFormat="1" x14ac:dyDescent="0.35">
      <c r="A7" s="141" t="s">
        <v>103</v>
      </c>
      <c r="B7" s="141"/>
      <c r="C7" s="141"/>
      <c r="D7" s="141"/>
      <c r="E7" s="141"/>
      <c r="F7" s="141"/>
      <c r="G7" s="141"/>
      <c r="H7" s="141"/>
      <c r="I7" s="141"/>
      <c r="J7" s="141"/>
      <c r="K7" s="141"/>
      <c r="L7" s="141"/>
      <c r="M7" s="141"/>
      <c r="N7" s="141"/>
      <c r="O7" s="141"/>
      <c r="P7" s="141"/>
      <c r="Q7" s="141"/>
      <c r="R7" s="141"/>
      <c r="S7"/>
      <c r="T7"/>
      <c r="U7"/>
    </row>
    <row r="8" spans="1:21" s="108" customFormat="1" x14ac:dyDescent="0.35">
      <c r="S8"/>
      <c r="T8"/>
      <c r="U8"/>
    </row>
    <row r="9" spans="1:21" s="108" customFormat="1" x14ac:dyDescent="0.35">
      <c r="E9" s="108" t="s">
        <v>104</v>
      </c>
      <c r="G9" s="108" t="s">
        <v>105</v>
      </c>
      <c r="H9" s="163">
        <f xml:space="preserve"> SUM( N9:R9 )</f>
        <v>1</v>
      </c>
      <c r="N9" s="202"/>
      <c r="O9" s="202">
        <v>0.1</v>
      </c>
      <c r="P9" s="202">
        <v>0.15</v>
      </c>
      <c r="Q9" s="202">
        <v>0.35</v>
      </c>
      <c r="R9" s="202">
        <v>0.4</v>
      </c>
      <c r="S9"/>
      <c r="T9"/>
      <c r="U9"/>
    </row>
    <row r="10" spans="1:21" s="108" customFormat="1" x14ac:dyDescent="0.35">
      <c r="H10" s="165"/>
      <c r="N10" s="165"/>
      <c r="O10" s="165"/>
      <c r="P10" s="165"/>
      <c r="Q10" s="165"/>
      <c r="R10" s="165"/>
      <c r="S10"/>
      <c r="T10"/>
      <c r="U10"/>
    </row>
    <row r="11" spans="1:21" s="108" customFormat="1" x14ac:dyDescent="0.35">
      <c r="A11" s="104"/>
      <c r="B11" s="104"/>
      <c r="C11" s="104"/>
      <c r="D11" s="104"/>
      <c r="E11" s="104" t="s">
        <v>106</v>
      </c>
      <c r="F11" s="165">
        <f>$P$9</f>
        <v>0.15</v>
      </c>
      <c r="G11" s="108" t="s">
        <v>105</v>
      </c>
      <c r="H11" s="165"/>
      <c r="N11" s="165"/>
      <c r="O11" s="165"/>
      <c r="P11" s="165"/>
      <c r="Q11" s="165"/>
      <c r="R11" s="165"/>
      <c r="S11"/>
      <c r="T11"/>
      <c r="U11"/>
    </row>
    <row r="12" spans="1:21" s="108" customFormat="1" x14ac:dyDescent="0.35">
      <c r="A12" s="104"/>
      <c r="B12" s="104"/>
      <c r="C12" s="104"/>
      <c r="D12" s="104"/>
      <c r="E12" s="104"/>
      <c r="H12" s="165"/>
      <c r="N12" s="165"/>
      <c r="O12" s="165"/>
      <c r="P12" s="165"/>
      <c r="Q12" s="165"/>
      <c r="R12" s="165"/>
      <c r="S12"/>
      <c r="T12"/>
      <c r="U12"/>
    </row>
    <row r="13" spans="1:21" s="108" customFormat="1" x14ac:dyDescent="0.35">
      <c r="A13" s="104"/>
      <c r="B13" s="104"/>
      <c r="C13" s="104"/>
      <c r="D13" s="104"/>
      <c r="E13" s="104" t="s">
        <v>107</v>
      </c>
      <c r="F13" s="165">
        <f>$Q$9</f>
        <v>0.35</v>
      </c>
      <c r="G13" s="108" t="s">
        <v>105</v>
      </c>
      <c r="H13" s="165"/>
      <c r="N13" s="165"/>
      <c r="O13" s="165"/>
      <c r="P13" s="165"/>
      <c r="Q13" s="165"/>
      <c r="R13" s="165"/>
      <c r="S13"/>
      <c r="T13"/>
      <c r="U13"/>
    </row>
    <row r="14" spans="1:21" s="108" customFormat="1" x14ac:dyDescent="0.35">
      <c r="A14" s="104"/>
      <c r="B14" s="104"/>
      <c r="C14" s="104"/>
      <c r="D14" s="104"/>
      <c r="E14" s="104"/>
      <c r="H14" s="165"/>
      <c r="N14" s="165"/>
      <c r="O14" s="165"/>
      <c r="P14" s="165"/>
      <c r="Q14" s="165"/>
      <c r="R14" s="165"/>
      <c r="S14"/>
      <c r="T14"/>
      <c r="U14"/>
    </row>
    <row r="15" spans="1:21" s="108" customFormat="1" x14ac:dyDescent="0.35">
      <c r="A15" s="104"/>
      <c r="B15" s="104"/>
      <c r="C15" s="104"/>
      <c r="D15" s="104"/>
      <c r="E15" s="104" t="s">
        <v>108</v>
      </c>
      <c r="F15" s="165">
        <f>$R$9</f>
        <v>0.4</v>
      </c>
      <c r="G15" s="108" t="s">
        <v>105</v>
      </c>
      <c r="H15" s="165"/>
      <c r="N15" s="165"/>
      <c r="O15" s="165"/>
      <c r="P15" s="165"/>
      <c r="Q15" s="165"/>
      <c r="R15" s="165"/>
      <c r="S15"/>
      <c r="T15"/>
      <c r="U15"/>
    </row>
    <row r="16" spans="1:21" s="108" customFormat="1" x14ac:dyDescent="0.35">
      <c r="A16" s="104"/>
      <c r="B16" s="104"/>
      <c r="C16" s="104"/>
      <c r="D16" s="104"/>
      <c r="E16" s="104"/>
      <c r="F16"/>
      <c r="H16" s="165"/>
      <c r="N16" s="165"/>
      <c r="O16" s="165"/>
      <c r="P16" s="165"/>
      <c r="Q16" s="165"/>
      <c r="R16" s="165"/>
      <c r="S16"/>
      <c r="T16"/>
      <c r="U16"/>
    </row>
    <row r="17" spans="1:21" s="108" customFormat="1" x14ac:dyDescent="0.35">
      <c r="A17" s="104"/>
      <c r="B17" s="104"/>
      <c r="C17" s="104"/>
      <c r="D17" s="104"/>
      <c r="E17" s="104" t="s">
        <v>109</v>
      </c>
      <c r="F17" s="206">
        <v>3</v>
      </c>
      <c r="G17" s="108" t="s">
        <v>110</v>
      </c>
      <c r="H17" s="165"/>
      <c r="N17" s="165"/>
      <c r="O17" s="165"/>
      <c r="P17" s="165"/>
      <c r="Q17" s="165"/>
      <c r="R17" s="165"/>
      <c r="S17"/>
      <c r="T17"/>
      <c r="U17"/>
    </row>
    <row r="18" spans="1:21" s="108" customFormat="1" x14ac:dyDescent="0.35">
      <c r="A18" s="104"/>
      <c r="B18" s="104"/>
      <c r="C18" s="104"/>
      <c r="D18" s="104"/>
      <c r="E18" s="104"/>
      <c r="F18"/>
      <c r="H18" s="165"/>
      <c r="N18" s="165"/>
      <c r="O18" s="165"/>
      <c r="P18" s="165"/>
      <c r="Q18" s="165"/>
      <c r="R18" s="165"/>
      <c r="S18"/>
      <c r="T18"/>
      <c r="U18"/>
    </row>
    <row r="19" spans="1:21" s="108" customFormat="1" x14ac:dyDescent="0.35">
      <c r="A19" s="104"/>
      <c r="B19" s="104"/>
      <c r="C19" s="104"/>
      <c r="D19" s="104"/>
      <c r="E19" s="104" t="s">
        <v>111</v>
      </c>
      <c r="F19" s="206">
        <v>2</v>
      </c>
      <c r="G19" s="108" t="s">
        <v>110</v>
      </c>
      <c r="H19" s="165"/>
      <c r="N19" s="165"/>
      <c r="O19" s="165"/>
      <c r="P19" s="165"/>
      <c r="Q19" s="165"/>
      <c r="R19" s="165"/>
      <c r="S19"/>
      <c r="T19"/>
      <c r="U19"/>
    </row>
    <row r="20" spans="1:21" s="108" customFormat="1" x14ac:dyDescent="0.35">
      <c r="A20" s="104"/>
      <c r="B20" s="104"/>
      <c r="C20" s="104"/>
      <c r="D20" s="104"/>
      <c r="E20" s="104"/>
      <c r="H20" s="165"/>
      <c r="S20"/>
      <c r="T20"/>
      <c r="U20"/>
    </row>
    <row r="21" spans="1:21" s="108" customFormat="1" x14ac:dyDescent="0.35">
      <c r="A21" s="104"/>
      <c r="B21" s="104"/>
      <c r="C21" s="104"/>
      <c r="D21" s="104"/>
      <c r="E21" s="104" t="s">
        <v>112</v>
      </c>
      <c r="F21" s="206">
        <v>1</v>
      </c>
      <c r="G21" s="108" t="s">
        <v>110</v>
      </c>
      <c r="H21" s="165"/>
      <c r="S21"/>
      <c r="T21"/>
      <c r="U21"/>
    </row>
    <row r="22" spans="1:21" s="108" customFormat="1" x14ac:dyDescent="0.35">
      <c r="H22" s="165"/>
      <c r="S22"/>
      <c r="T22"/>
      <c r="U22"/>
    </row>
    <row r="23" spans="1:21" s="108" customFormat="1" x14ac:dyDescent="0.35">
      <c r="E23" s="108" t="s">
        <v>113</v>
      </c>
      <c r="F23" s="202">
        <v>0.5</v>
      </c>
      <c r="G23" s="108" t="s">
        <v>105</v>
      </c>
      <c r="H23" s="165"/>
      <c r="S23"/>
      <c r="T23"/>
      <c r="U23"/>
    </row>
    <row r="24" spans="1:21" s="108" customFormat="1" x14ac:dyDescent="0.35">
      <c r="F24" s="110"/>
      <c r="S24"/>
      <c r="T24"/>
      <c r="U24"/>
    </row>
    <row r="25" spans="1:21" s="108" customFormat="1" x14ac:dyDescent="0.35">
      <c r="E25" s="108" t="s">
        <v>114</v>
      </c>
      <c r="F25" s="202">
        <v>0.25</v>
      </c>
      <c r="G25" s="108" t="s">
        <v>105</v>
      </c>
      <c r="S25"/>
      <c r="T25"/>
      <c r="U25"/>
    </row>
    <row r="26" spans="1:21" s="198" customFormat="1" x14ac:dyDescent="0.35">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5">
      <c r="E27" s="108" t="s">
        <v>115</v>
      </c>
      <c r="F27" s="202">
        <v>2.92E-2</v>
      </c>
      <c r="G27" s="108" t="s">
        <v>105</v>
      </c>
      <c r="S27"/>
      <c r="T27"/>
      <c r="U27"/>
    </row>
    <row r="28" spans="1:21" s="108" customFormat="1" x14ac:dyDescent="0.35">
      <c r="F28" s="110"/>
      <c r="S28"/>
      <c r="T28"/>
      <c r="U28"/>
    </row>
    <row r="29" spans="1:21" s="108" customFormat="1" ht="12.5" x14ac:dyDescent="0.35">
      <c r="E29" s="133" t="s">
        <v>116</v>
      </c>
      <c r="F29" s="110"/>
    </row>
    <row r="30" spans="1:21" s="108" customFormat="1" ht="12.5" x14ac:dyDescent="0.35">
      <c r="E30" s="133" t="s">
        <v>117</v>
      </c>
      <c r="F30" s="110"/>
    </row>
    <row r="31" spans="1:21" s="108" customFormat="1" ht="12.5" x14ac:dyDescent="0.35">
      <c r="F31" s="110"/>
    </row>
    <row r="32" spans="1:21" s="108" customFormat="1" ht="13" x14ac:dyDescent="0.35">
      <c r="A32" s="141" t="s">
        <v>118</v>
      </c>
      <c r="B32" s="141"/>
      <c r="C32" s="141"/>
      <c r="D32" s="141"/>
      <c r="E32" s="141"/>
      <c r="F32" s="72"/>
      <c r="G32" s="141"/>
      <c r="H32" s="141"/>
      <c r="I32" s="141"/>
      <c r="J32" s="141"/>
      <c r="K32" s="141"/>
      <c r="L32" s="141"/>
      <c r="M32" s="141"/>
      <c r="N32" s="141"/>
      <c r="O32" s="141"/>
      <c r="P32" s="141"/>
      <c r="Q32" s="141"/>
      <c r="R32" s="141"/>
    </row>
    <row r="33" spans="1:18" s="108" customFormat="1" ht="12.5" x14ac:dyDescent="0.35">
      <c r="F33" s="110"/>
    </row>
    <row r="34" spans="1:18" s="108" customFormat="1" ht="13" x14ac:dyDescent="0.35">
      <c r="D34" s="162" t="s">
        <v>119</v>
      </c>
      <c r="F34" s="110"/>
    </row>
    <row r="35" spans="1:18" s="108" customFormat="1" ht="12.5" x14ac:dyDescent="0.35">
      <c r="F35" s="110"/>
    </row>
    <row r="36" spans="1:18" s="108" customFormat="1" ht="13" x14ac:dyDescent="0.35">
      <c r="D36" s="162"/>
      <c r="E36" s="108" t="s">
        <v>120</v>
      </c>
      <c r="F36" s="203" t="s">
        <v>121</v>
      </c>
    </row>
    <row r="37" spans="1:18" s="108" customFormat="1" ht="12.5" x14ac:dyDescent="0.35">
      <c r="F37" s="203" t="s">
        <v>122</v>
      </c>
    </row>
    <row r="38" spans="1:18" s="108" customFormat="1" ht="12.5" x14ac:dyDescent="0.35">
      <c r="F38" s="203"/>
    </row>
    <row r="39" spans="1:18" s="108" customFormat="1" ht="12.5" x14ac:dyDescent="0.35">
      <c r="F39" s="203"/>
    </row>
    <row r="40" spans="1:18" x14ac:dyDescent="0.35">
      <c r="A40"/>
      <c r="B40"/>
      <c r="C40"/>
      <c r="D40"/>
      <c r="E40"/>
      <c r="F40"/>
      <c r="G40"/>
      <c r="H40"/>
      <c r="I40"/>
      <c r="J40"/>
      <c r="K40"/>
      <c r="L40"/>
      <c r="M40"/>
      <c r="N40"/>
      <c r="O40"/>
      <c r="P40"/>
      <c r="Q40"/>
      <c r="R40"/>
    </row>
    <row r="41" spans="1:18" s="198" customFormat="1" ht="14" x14ac:dyDescent="0.35">
      <c r="A41" s="244"/>
      <c r="B41" s="244"/>
      <c r="C41" s="244"/>
      <c r="D41" s="244"/>
      <c r="E41" s="244" t="s">
        <v>123</v>
      </c>
      <c r="F41" s="204">
        <v>4</v>
      </c>
      <c r="G41" s="244" t="s">
        <v>110</v>
      </c>
      <c r="H41" s="244"/>
      <c r="I41" s="244"/>
      <c r="J41" s="244"/>
      <c r="K41" s="244"/>
      <c r="L41" s="244"/>
      <c r="M41" s="244"/>
      <c r="N41" s="244"/>
      <c r="O41" s="244"/>
      <c r="P41" s="244"/>
      <c r="Q41" s="244"/>
      <c r="R41" s="244"/>
    </row>
    <row r="42" spans="1:18" x14ac:dyDescent="0.35">
      <c r="A42"/>
      <c r="B42"/>
      <c r="C42"/>
      <c r="D42"/>
      <c r="E42"/>
      <c r="F42"/>
      <c r="G42"/>
      <c r="H42"/>
      <c r="I42"/>
      <c r="J42"/>
      <c r="K42"/>
      <c r="L42"/>
      <c r="M42"/>
      <c r="N42"/>
      <c r="O42"/>
      <c r="P42"/>
      <c r="Q42"/>
      <c r="R42"/>
    </row>
    <row r="43" spans="1:18" s="198" customFormat="1" ht="14" x14ac:dyDescent="0.35">
      <c r="A43" s="244"/>
      <c r="B43" s="244"/>
      <c r="C43" s="244"/>
      <c r="D43" s="244"/>
      <c r="E43" s="108" t="str">
        <f xml:space="preserve"> TEXT( F36,1 ) &amp; " cumulative percentage of allocated spend given gate reached for" &amp; TEXT( MID( $A$32, 3, 100 ), 1 )</f>
        <v>Affinity Water cumulative percentage of allocated spend given gate reached for Abingdon Reservoir</v>
      </c>
      <c r="F43" s="202">
        <v>1</v>
      </c>
      <c r="G43" s="108" t="s">
        <v>105</v>
      </c>
      <c r="H43" s="244"/>
      <c r="I43" s="244"/>
      <c r="J43" s="244"/>
      <c r="K43" s="244"/>
      <c r="L43" s="244"/>
      <c r="M43" s="244"/>
      <c r="N43" s="244"/>
      <c r="O43" s="244"/>
      <c r="P43" s="244"/>
      <c r="Q43" s="244"/>
      <c r="R43" s="244"/>
    </row>
    <row r="44" spans="1:18" s="198" customFormat="1" ht="14" x14ac:dyDescent="0.35">
      <c r="A44" s="244"/>
      <c r="B44" s="244"/>
      <c r="C44" s="244"/>
      <c r="D44" s="244"/>
      <c r="E44" s="108" t="str">
        <f xml:space="preserve"> TEXT( F37,1 ) &amp; " cumulative percentage of allocated spend given gate reached for" &amp; TEXT( MID( $A$32, 3, 100 ), 1 )</f>
        <v>Thames Water cumulative percentage of allocated spend given gate reached for Abingdon Reservoir</v>
      </c>
      <c r="F44" s="202"/>
      <c r="G44" s="108" t="s">
        <v>105</v>
      </c>
      <c r="H44" s="244"/>
      <c r="I44" s="244"/>
      <c r="J44" s="244"/>
      <c r="K44" s="244"/>
      <c r="L44" s="244"/>
      <c r="M44" s="244"/>
      <c r="N44" s="244"/>
      <c r="O44" s="244"/>
      <c r="P44" s="244"/>
      <c r="Q44" s="244"/>
      <c r="R44" s="244"/>
    </row>
    <row r="45" spans="1:18" s="108" customFormat="1" ht="12.5" x14ac:dyDescent="0.35">
      <c r="F45" s="110"/>
    </row>
    <row r="46" spans="1:18" s="108" customFormat="1" ht="13" x14ac:dyDescent="0.35">
      <c r="D46" s="162" t="s">
        <v>124</v>
      </c>
      <c r="F46" s="110"/>
    </row>
    <row r="47" spans="1:18" s="108" customFormat="1" ht="12.5" x14ac:dyDescent="0.35">
      <c r="F47" s="110">
        <v>0</v>
      </c>
    </row>
    <row r="48" spans="1:18" s="108" customFormat="1" ht="12.5" x14ac:dyDescent="0.35">
      <c r="E48" s="108" t="str">
        <f xml:space="preserve"> TEXT( F36,1 ) &amp; " totex allowance for" &amp; TEXT( MID( $A$32, 3, 100 ), 1 ) &amp; " - " &amp; TEXT( $E$29, 1 ) &amp; " (17-18 FYA CPIH deflated prices)"</f>
        <v>Affinity Water totex allowance for Abingdon Reservoir - water resources (17-18 FYA CPIH deflated prices)</v>
      </c>
      <c r="F48" s="258">
        <f>40.572*100%</f>
        <v>40.572000000000003</v>
      </c>
      <c r="G48" s="108" t="s">
        <v>125</v>
      </c>
    </row>
    <row r="49" spans="1:18" s="108" customFormat="1" ht="12.5" x14ac:dyDescent="0.35">
      <c r="E49" s="108" t="str">
        <f xml:space="preserve"> TEXT( F37,1 ) &amp; " totex allowance for" &amp; TEXT( MID( $A$32, 3, 100 ), 1 ) &amp; " - " &amp; TEXT( $E$29, 1 ) &amp; " (17-18 FYA CPIH deflated prices)"</f>
        <v>Thames Water totex allowance for Abingdon Reservoir - water resources (17-18 FYA CPIH deflated prices)</v>
      </c>
      <c r="F49" s="203"/>
      <c r="G49" s="108" t="s">
        <v>125</v>
      </c>
    </row>
    <row r="50" spans="1:18" s="108" customFormat="1" ht="12.5" x14ac:dyDescent="0.35">
      <c r="F50" s="110"/>
    </row>
    <row r="51" spans="1:18" s="198" customFormat="1" ht="14" x14ac:dyDescent="0.35">
      <c r="A51" s="244"/>
      <c r="B51" s="244"/>
      <c r="C51" s="244"/>
      <c r="D51" s="244"/>
      <c r="E51" s="108" t="str">
        <f xml:space="preserve"> TEXT( F36,1 ) &amp; " totex allowance for" &amp; TEXT( MID( $A$32, 3, 100 ), 1 ) &amp; " - " &amp; TEXT( $E$30, 1 ) &amp; " (17-18 FYA CPIH deflated prices)"</f>
        <v>Affinity Water totex allowance for Abingdon Reservoir - water network plus (17-18 FYA CPIH deflated prices)</v>
      </c>
      <c r="F51" s="258">
        <f>40.572*0%</f>
        <v>0</v>
      </c>
      <c r="G51" s="108" t="s">
        <v>125</v>
      </c>
      <c r="H51" s="244"/>
      <c r="I51" s="244"/>
      <c r="J51" s="244"/>
      <c r="K51" s="244"/>
      <c r="L51" s="244"/>
      <c r="M51" s="244"/>
      <c r="N51" s="244"/>
      <c r="O51" s="244"/>
      <c r="P51" s="244"/>
      <c r="Q51" s="244"/>
      <c r="R51" s="244"/>
    </row>
    <row r="52" spans="1:18" s="198" customFormat="1" ht="14" x14ac:dyDescent="0.35">
      <c r="A52" s="244"/>
      <c r="B52" s="244"/>
      <c r="C52" s="244"/>
      <c r="D52" s="244"/>
      <c r="E52" s="108" t="str">
        <f xml:space="preserve"> TEXT( F37,1 ) &amp; " totex allowance for" &amp; TEXT( MID( $A$32, 3, 100 ), 1 ) &amp; " - " &amp; TEXT( $E$30, 1 ) &amp; " (17-18 FYA CPIH deflated prices)"</f>
        <v>Thames Water totex allowance for Abingdon Reservoir - water network plus (17-18 FYA CPIH deflated prices)</v>
      </c>
      <c r="F52" s="203"/>
      <c r="G52" s="108" t="s">
        <v>125</v>
      </c>
      <c r="H52" s="244"/>
      <c r="I52" s="244"/>
      <c r="J52" s="244"/>
      <c r="K52" s="244"/>
      <c r="L52" s="244"/>
      <c r="M52" s="244"/>
      <c r="N52" s="244"/>
      <c r="O52" s="244"/>
      <c r="P52" s="244"/>
      <c r="Q52" s="244"/>
      <c r="R52" s="244"/>
    </row>
    <row r="53" spans="1:18" s="198" customFormat="1" ht="14" x14ac:dyDescent="0.35">
      <c r="A53" s="244"/>
      <c r="B53" s="244"/>
      <c r="C53" s="244"/>
      <c r="D53" s="244"/>
      <c r="E53" s="244"/>
      <c r="F53" s="254"/>
      <c r="G53" s="244"/>
      <c r="H53" s="244"/>
      <c r="I53" s="244"/>
      <c r="J53" s="244"/>
      <c r="K53" s="244"/>
      <c r="L53" s="244"/>
      <c r="M53" s="244"/>
      <c r="N53" s="244"/>
      <c r="O53" s="244"/>
      <c r="P53" s="244"/>
      <c r="Q53" s="244"/>
      <c r="R53" s="244"/>
    </row>
    <row r="54" spans="1:18" s="198" customFormat="1" ht="14" x14ac:dyDescent="0.35">
      <c r="A54" s="244"/>
      <c r="B54" s="244"/>
      <c r="C54" s="244"/>
      <c r="D54" s="108"/>
      <c r="E54" s="108" t="str">
        <f xml:space="preserve"> TEXT( F36,1 ) &amp; " PAYG ratio - " &amp; TEXT( $E$29, 1 )</f>
        <v>Affinity Water PAYG ratio - water resources</v>
      </c>
      <c r="F54" s="202">
        <v>0.36399999999999999</v>
      </c>
      <c r="G54" s="108" t="s">
        <v>105</v>
      </c>
      <c r="H54" s="108"/>
      <c r="I54" s="108"/>
      <c r="J54" s="244"/>
      <c r="K54" s="244"/>
      <c r="L54" s="244"/>
      <c r="M54" s="244"/>
      <c r="N54" s="244"/>
      <c r="O54" s="244"/>
      <c r="P54" s="244"/>
      <c r="Q54" s="244"/>
      <c r="R54" s="244"/>
    </row>
    <row r="55" spans="1:18" s="198" customFormat="1" ht="14" x14ac:dyDescent="0.35">
      <c r="A55" s="244"/>
      <c r="B55" s="244"/>
      <c r="C55" s="244"/>
      <c r="D55" s="108"/>
      <c r="E55" s="108" t="str">
        <f xml:space="preserve"> TEXT( F37,1 ) &amp; " PAYG ratio - " &amp; TEXT( $E$29, 1 )</f>
        <v>Thames Water PAYG ratio - water resources</v>
      </c>
      <c r="F55" s="202"/>
      <c r="G55" s="108" t="s">
        <v>105</v>
      </c>
      <c r="H55" s="108"/>
      <c r="I55" s="108"/>
      <c r="J55" s="244"/>
      <c r="K55" s="244"/>
      <c r="L55" s="244"/>
      <c r="M55" s="244"/>
      <c r="N55" s="244"/>
      <c r="O55" s="244"/>
      <c r="P55" s="244"/>
      <c r="Q55" s="244"/>
      <c r="R55" s="244"/>
    </row>
    <row r="56" spans="1:18" s="108" customFormat="1" ht="12.5" x14ac:dyDescent="0.35">
      <c r="F56" s="110"/>
    </row>
    <row r="57" spans="1:18" s="108" customFormat="1" ht="12.5" x14ac:dyDescent="0.35">
      <c r="E57" s="108" t="str">
        <f xml:space="preserve"> TEXT( F36,1 ) &amp; " PAYG ratio - " &amp; TEXT( $E$30, 1 )</f>
        <v>Affinity Water PAYG ratio - water network plus</v>
      </c>
      <c r="F57" s="202">
        <v>0.61499999999999999</v>
      </c>
      <c r="G57" s="108" t="s">
        <v>105</v>
      </c>
    </row>
    <row r="58" spans="1:18" s="108" customFormat="1" ht="12.5" x14ac:dyDescent="0.35">
      <c r="E58" s="108" t="str">
        <f xml:space="preserve"> TEXT( F37,1 ) &amp; " PAYG ratio - " &amp; TEXT( $E$30, 1 )</f>
        <v>Thames Water PAYG ratio - water network plus</v>
      </c>
      <c r="F58" s="202"/>
      <c r="G58" s="108" t="s">
        <v>105</v>
      </c>
    </row>
    <row r="59" spans="1:18" s="108" customFormat="1" ht="14" x14ac:dyDescent="0.35">
      <c r="F59" s="254"/>
    </row>
    <row r="60" spans="1:18" s="108" customFormat="1" ht="14" x14ac:dyDescent="0.35">
      <c r="D60" s="162" t="s">
        <v>126</v>
      </c>
      <c r="F60" s="254"/>
    </row>
    <row r="61" spans="1:18" x14ac:dyDescent="0.35">
      <c r="A61" s="108"/>
      <c r="B61" s="108"/>
      <c r="C61" s="108"/>
      <c r="D61" s="108"/>
      <c r="E61" s="108"/>
      <c r="F61" s="110"/>
      <c r="G61" s="108"/>
      <c r="H61" s="108"/>
      <c r="I61" s="108"/>
      <c r="J61" s="108"/>
      <c r="K61" s="108"/>
      <c r="L61" s="108"/>
      <c r="M61" s="108"/>
      <c r="N61" s="108"/>
      <c r="O61" s="108"/>
      <c r="P61" s="108"/>
      <c r="Q61" s="108"/>
      <c r="R61" s="108"/>
    </row>
    <row r="62" spans="1:18" x14ac:dyDescent="0.35">
      <c r="A62" s="108"/>
      <c r="B62" s="108"/>
      <c r="C62" s="108"/>
      <c r="D62" s="244"/>
      <c r="E62" s="108" t="str">
        <f xml:space="preserve"> TEXT( F36,1 ) &amp; " outturn totex for" &amp; TEXT( MID( $A$32, 3, 100 ), 1 ) &amp; " - " &amp; TEXT( $E$29, 1 ) &amp; " (17-18 FYA CPIH deflated prices)"</f>
        <v>Affinity Water outturn totex for Abingdon Reservoir - water resources (17-18 FYA CPIH deflated prices)</v>
      </c>
      <c r="F62" s="258">
        <f>(0.504 * 104.21666667/113.1166667 ) + (0.256 * 104.21666667 / 109.1083333) + (0.188*104.2166667/123.041666667) + (0.188*1.062/(5.239-1.062))*104.2166667/123.041666667</f>
        <v>0.90859047411117555</v>
      </c>
      <c r="G62" s="108" t="s">
        <v>125</v>
      </c>
      <c r="H62" s="244"/>
      <c r="I62" s="244"/>
      <c r="J62" s="108"/>
      <c r="K62" s="108"/>
      <c r="L62" s="108"/>
      <c r="M62" s="108"/>
      <c r="N62" s="108"/>
      <c r="O62" s="108"/>
      <c r="P62" s="108"/>
      <c r="Q62" s="108"/>
      <c r="R62" s="108"/>
    </row>
    <row r="63" spans="1:18" x14ac:dyDescent="0.35">
      <c r="A63" s="108"/>
      <c r="B63" s="108"/>
      <c r="C63" s="108"/>
      <c r="D63" s="244"/>
      <c r="E63" s="108" t="str">
        <f xml:space="preserve"> TEXT( F37,1 ) &amp; " outturn totex for" &amp; TEXT( MID( $A$32, 3, 100 ), 1 ) &amp; " - " &amp; TEXT( $E$29, 1 ) &amp; " (17-18 FYA CPIH deflated prices)"</f>
        <v>Thames Water outturn totex for Abingdon Reservoir - water resources (17-18 FYA CPIH deflated prices)</v>
      </c>
      <c r="F63" s="203"/>
      <c r="G63" s="108" t="s">
        <v>125</v>
      </c>
      <c r="H63" s="244"/>
      <c r="I63" s="244"/>
      <c r="J63" s="108"/>
      <c r="K63" s="108"/>
      <c r="L63" s="108"/>
      <c r="M63" s="108"/>
      <c r="N63" s="108"/>
      <c r="O63" s="108"/>
      <c r="P63" s="108"/>
      <c r="Q63" s="108"/>
      <c r="R63" s="108"/>
    </row>
    <row r="64" spans="1:18" x14ac:dyDescent="0.35">
      <c r="A64" s="108"/>
      <c r="B64" s="108"/>
      <c r="C64" s="108"/>
      <c r="D64" s="244"/>
      <c r="E64" s="108"/>
      <c r="F64" s="254"/>
      <c r="G64" s="244"/>
      <c r="H64" s="244"/>
      <c r="I64" s="244"/>
      <c r="J64" s="108"/>
      <c r="K64" s="108"/>
      <c r="L64" s="108"/>
      <c r="M64" s="108"/>
      <c r="N64" s="108"/>
      <c r="O64" s="108"/>
      <c r="P64" s="108"/>
      <c r="Q64" s="108"/>
      <c r="R64" s="108"/>
    </row>
    <row r="65" spans="1:18" x14ac:dyDescent="0.35">
      <c r="A65" s="108"/>
      <c r="B65" s="108"/>
      <c r="C65" s="108"/>
      <c r="D65" s="108"/>
      <c r="E65" s="108" t="str">
        <f xml:space="preserve"> TEXT( F36,1 ) &amp; " outturn totex for" &amp; TEXT( MID( $A$32, 3, 100 ), 1 ) &amp; " - " &amp; TEXT( $E$30, 1 ) &amp; " (17-18 FYA CPIH deflated prices)"</f>
        <v>Affinity Water outturn totex for Abingdon Reservoir - water network plus (17-18 FYA CPIH deflated prices)</v>
      </c>
      <c r="F65" s="258">
        <f>(0+0)*104.21666667/113.1166667 + (0+0) * 104.21666667 / 109.1083333</f>
        <v>0</v>
      </c>
      <c r="G65" s="108" t="s">
        <v>125</v>
      </c>
      <c r="H65" s="108"/>
      <c r="I65" s="108"/>
      <c r="J65" s="108"/>
      <c r="K65" s="108"/>
      <c r="L65" s="108"/>
      <c r="M65" s="108"/>
      <c r="N65" s="108"/>
      <c r="O65" s="108"/>
      <c r="P65" s="108"/>
      <c r="Q65" s="108"/>
      <c r="R65" s="108"/>
    </row>
    <row r="66" spans="1:18" x14ac:dyDescent="0.35">
      <c r="A66" s="108"/>
      <c r="B66" s="108"/>
      <c r="C66" s="108"/>
      <c r="D66" s="108"/>
      <c r="E66" s="108" t="str">
        <f xml:space="preserve"> TEXT( F37,1 ) &amp; " outturn totex for" &amp; TEXT( MID( $A$32, 3, 100 ), 1 ) &amp; " - " &amp; TEXT( $E$30, 1 ) &amp; " (17-18 FYA CPIH deflated prices)"</f>
        <v>Thames Water outturn totex for Abingdon Reservoir - water network plus (17-18 FYA CPIH deflated prices)</v>
      </c>
      <c r="F66" s="203"/>
      <c r="G66" s="108" t="s">
        <v>125</v>
      </c>
      <c r="H66" s="108"/>
      <c r="I66" s="108"/>
      <c r="J66" s="108"/>
      <c r="K66" s="108"/>
      <c r="L66" s="108"/>
      <c r="M66" s="108"/>
      <c r="N66" s="108"/>
      <c r="O66" s="108"/>
      <c r="P66" s="108"/>
      <c r="Q66" s="108"/>
      <c r="R66" s="108"/>
    </row>
    <row r="67" spans="1:18" x14ac:dyDescent="0.35">
      <c r="A67" s="244"/>
      <c r="B67" s="244"/>
      <c r="C67" s="244"/>
      <c r="D67" s="244"/>
      <c r="E67" s="108"/>
      <c r="F67" s="254"/>
      <c r="G67" s="244"/>
      <c r="H67" s="244"/>
      <c r="I67" s="244"/>
      <c r="J67" s="244"/>
      <c r="K67" s="244"/>
      <c r="L67" s="244"/>
      <c r="M67" s="244"/>
      <c r="N67" s="244"/>
      <c r="O67" s="244"/>
      <c r="P67" s="244"/>
      <c r="Q67" s="244"/>
      <c r="R67" s="244"/>
    </row>
    <row r="68" spans="1:18" x14ac:dyDescent="0.35">
      <c r="A68" s="244"/>
      <c r="B68" s="244"/>
      <c r="C68" s="244"/>
      <c r="D68" s="244"/>
      <c r="E68" s="108" t="str">
        <f xml:space="preserve"> TEXT( F36,1 ) &amp; " penalty for" &amp; TEXT( MID( $A$32, 3, 100 ), 1 ) &amp; " - " &amp; TEXT( $E$29, 1 ) &amp; " (17-18 FYA CPIH deflated prices)"</f>
        <v>Affinity Water penalty for Abingdon Reservoir - water resources (17-18 FYA CPIH deflated prices)</v>
      </c>
      <c r="F68" s="203">
        <v>0</v>
      </c>
      <c r="G68" s="108" t="s">
        <v>125</v>
      </c>
      <c r="H68" s="244"/>
      <c r="I68" s="244"/>
      <c r="J68" s="244"/>
      <c r="K68" s="244"/>
      <c r="L68" s="244"/>
      <c r="M68" s="244"/>
      <c r="N68" s="244"/>
      <c r="O68" s="244"/>
      <c r="P68" s="244"/>
      <c r="Q68" s="244"/>
      <c r="R68" s="244"/>
    </row>
    <row r="69" spans="1:18" x14ac:dyDescent="0.35">
      <c r="A69" s="244"/>
      <c r="B69" s="244"/>
      <c r="C69" s="244"/>
      <c r="D69" s="244"/>
      <c r="E69" s="108" t="str">
        <f xml:space="preserve"> TEXT( F37,1 ) &amp; " penalty for" &amp; TEXT( MID( $A$32, 3, 100 ), 1 ) &amp; " - " &amp; TEXT( $E$29, 1 ) &amp; " (17-18 FYA CPIH deflated prices)"</f>
        <v>Thames Water penalty for Abingdon Reservoir - water resources (17-18 FYA CPIH deflated prices)</v>
      </c>
      <c r="F69" s="203"/>
      <c r="G69" s="108" t="s">
        <v>125</v>
      </c>
      <c r="H69" s="244"/>
      <c r="I69" s="244"/>
      <c r="J69" s="244"/>
      <c r="K69" s="244"/>
      <c r="L69" s="244"/>
      <c r="M69" s="244"/>
      <c r="N69" s="244"/>
      <c r="O69" s="244"/>
      <c r="P69" s="244"/>
      <c r="Q69" s="244"/>
      <c r="R69" s="244"/>
    </row>
    <row r="70" spans="1:18" x14ac:dyDescent="0.35">
      <c r="A70" s="244"/>
      <c r="B70" s="244"/>
      <c r="C70" s="244"/>
      <c r="D70" s="244"/>
      <c r="E70" s="108"/>
      <c r="F70" s="254"/>
      <c r="G70" s="244"/>
      <c r="H70" s="244"/>
      <c r="I70" s="244"/>
      <c r="J70" s="244"/>
      <c r="K70" s="244"/>
      <c r="L70" s="244"/>
      <c r="M70" s="244"/>
      <c r="N70" s="244"/>
      <c r="O70" s="244"/>
      <c r="P70" s="244"/>
      <c r="Q70" s="244"/>
      <c r="R70" s="244"/>
    </row>
    <row r="71" spans="1:18" x14ac:dyDescent="0.35">
      <c r="A71" s="244"/>
      <c r="B71" s="244"/>
      <c r="C71" s="244"/>
      <c r="D71" s="244"/>
      <c r="E71" s="108" t="str">
        <f xml:space="preserve"> TEXT( F36,1 ) &amp; " penalty for" &amp; TEXT( MID( $A$32, 3, 100 ), 1 ) &amp; " - " &amp; TEXT( $E$30, 1 ) &amp; " (17-18 FYA CPIH deflated prices)"</f>
        <v>Affinity Water penalty for Abingdon Reservoir - water network plus (17-18 FYA CPIH deflated prices)</v>
      </c>
      <c r="F71" s="203">
        <v>0</v>
      </c>
      <c r="G71" s="108" t="s">
        <v>125</v>
      </c>
      <c r="H71" s="244"/>
      <c r="I71" s="244"/>
      <c r="J71" s="244"/>
      <c r="K71" s="244"/>
      <c r="L71" s="244"/>
      <c r="M71" s="244"/>
      <c r="N71" s="244"/>
      <c r="O71" s="244"/>
      <c r="P71" s="244"/>
      <c r="Q71" s="244"/>
      <c r="R71" s="244"/>
    </row>
    <row r="72" spans="1:18" x14ac:dyDescent="0.35">
      <c r="A72" s="244"/>
      <c r="B72" s="244"/>
      <c r="C72" s="244"/>
      <c r="D72" s="244"/>
      <c r="E72" s="108" t="str">
        <f xml:space="preserve"> TEXT( F37,1 ) &amp; " penalty for" &amp; TEXT( MID( $A$32, 3, 100 ), 1 ) &amp; " - " &amp; TEXT( $E$30, 1 ) &amp; " (17-18 FYA CPIH deflated prices)"</f>
        <v>Thames Water penalty for Abingdon Reservoir - water network plus (17-18 FYA CPIH deflated prices)</v>
      </c>
      <c r="F72" s="203"/>
      <c r="G72" s="108" t="s">
        <v>125</v>
      </c>
      <c r="H72" s="244"/>
      <c r="I72" s="244"/>
      <c r="J72" s="244"/>
      <c r="K72" s="244"/>
      <c r="L72" s="244"/>
      <c r="M72" s="244"/>
      <c r="N72" s="244"/>
      <c r="O72" s="244"/>
      <c r="P72" s="244"/>
      <c r="Q72" s="244"/>
      <c r="R72" s="244"/>
    </row>
    <row r="73" spans="1:18" x14ac:dyDescent="0.35">
      <c r="A73" s="244"/>
      <c r="B73" s="244"/>
      <c r="C73" s="244"/>
      <c r="D73" s="244"/>
      <c r="E73" s="244"/>
      <c r="F73" s="254"/>
      <c r="G73" s="244"/>
      <c r="H73" s="244"/>
      <c r="I73" s="244"/>
      <c r="J73" s="244"/>
      <c r="K73" s="244"/>
      <c r="L73" s="244"/>
      <c r="M73" s="244"/>
      <c r="N73" s="244"/>
      <c r="O73" s="244"/>
      <c r="P73" s="244"/>
      <c r="Q73" s="244"/>
      <c r="R73" s="244"/>
    </row>
    <row r="74" spans="1:18" x14ac:dyDescent="0.35">
      <c r="A74" s="141" t="s">
        <v>127</v>
      </c>
      <c r="B74" s="141"/>
      <c r="C74" s="141"/>
      <c r="D74" s="141"/>
      <c r="E74" s="141"/>
      <c r="F74" s="72"/>
      <c r="G74" s="141"/>
      <c r="H74" s="141"/>
      <c r="I74" s="141"/>
      <c r="J74" s="141"/>
      <c r="K74" s="141"/>
      <c r="L74" s="141"/>
      <c r="M74" s="141"/>
      <c r="N74" s="141"/>
      <c r="O74" s="141"/>
      <c r="P74" s="141"/>
      <c r="Q74" s="141"/>
      <c r="R74" s="141"/>
    </row>
    <row r="75" spans="1:18" x14ac:dyDescent="0.35">
      <c r="A75" s="244"/>
      <c r="B75" s="244"/>
      <c r="C75" s="244"/>
      <c r="D75" s="244"/>
      <c r="E75" s="244"/>
      <c r="F75" s="254"/>
      <c r="G75" s="244"/>
      <c r="H75" s="244"/>
      <c r="I75" s="244"/>
      <c r="J75" s="244"/>
      <c r="K75" s="244"/>
      <c r="L75" s="244"/>
      <c r="M75" s="244"/>
      <c r="N75" s="244"/>
      <c r="O75" s="244"/>
      <c r="P75" s="244"/>
      <c r="Q75" s="244"/>
      <c r="R75" s="244"/>
    </row>
    <row r="76" spans="1:18" s="108" customFormat="1" ht="13" x14ac:dyDescent="0.35">
      <c r="D76" s="162" t="s">
        <v>119</v>
      </c>
      <c r="F76" s="110"/>
    </row>
    <row r="77" spans="1:18" s="108" customFormat="1" ht="12.5" x14ac:dyDescent="0.35">
      <c r="F77" s="110"/>
    </row>
    <row r="78" spans="1:18" s="108" customFormat="1" ht="13" x14ac:dyDescent="0.35">
      <c r="D78" s="162"/>
      <c r="E78" s="108" t="s">
        <v>120</v>
      </c>
      <c r="F78" s="203" t="s">
        <v>128</v>
      </c>
    </row>
    <row r="79" spans="1:18" s="108" customFormat="1" ht="12.5" x14ac:dyDescent="0.35">
      <c r="F79" s="203" t="s">
        <v>129</v>
      </c>
    </row>
    <row r="80" spans="1:18" s="108" customFormat="1" ht="12.5" x14ac:dyDescent="0.35">
      <c r="F80" s="203"/>
    </row>
    <row r="81" spans="1:18" s="108" customFormat="1" ht="12.5" x14ac:dyDescent="0.35">
      <c r="F81" s="203"/>
    </row>
    <row r="82" spans="1:18" x14ac:dyDescent="0.35">
      <c r="A82"/>
      <c r="B82"/>
      <c r="C82"/>
      <c r="D82"/>
      <c r="E82"/>
      <c r="F82"/>
      <c r="G82"/>
      <c r="H82"/>
      <c r="I82"/>
      <c r="J82"/>
      <c r="K82"/>
      <c r="L82"/>
      <c r="M82"/>
      <c r="N82"/>
      <c r="O82"/>
      <c r="P82"/>
      <c r="Q82"/>
      <c r="R82"/>
    </row>
    <row r="83" spans="1:18" s="108" customFormat="1" ht="14" x14ac:dyDescent="0.35">
      <c r="E83" s="244" t="s">
        <v>130</v>
      </c>
      <c r="F83" s="204"/>
      <c r="G83" s="244" t="s">
        <v>110</v>
      </c>
    </row>
    <row r="84" spans="1:18" s="198" customFormat="1" ht="14" x14ac:dyDescent="0.35">
      <c r="A84" s="244"/>
      <c r="B84" s="244"/>
      <c r="C84" s="244"/>
      <c r="D84" s="244"/>
      <c r="E84" s="244"/>
      <c r="F84" s="254"/>
      <c r="G84" s="244"/>
      <c r="H84" s="244"/>
      <c r="I84" s="244"/>
      <c r="J84" s="244"/>
      <c r="K84" s="244"/>
      <c r="L84" s="244"/>
      <c r="M84" s="244"/>
      <c r="N84" s="244"/>
      <c r="O84" s="244"/>
      <c r="P84" s="244"/>
      <c r="Q84" s="244"/>
      <c r="R84" s="244"/>
    </row>
    <row r="85" spans="1:18" s="198" customFormat="1" ht="14" x14ac:dyDescent="0.35">
      <c r="A85" s="244"/>
      <c r="B85" s="244"/>
      <c r="C85" s="244"/>
      <c r="D85" s="244"/>
      <c r="E85" s="108" t="str">
        <f xml:space="preserve"> TEXT( F78,1 ) &amp; " cumulative percentage of allocated spend given gate reached for" &amp; TEXT( MID( $A$74, 3, 100 ), 1 )</f>
        <v>Company 3 cumulative percentage of allocated spend given gate reached for [unfunded scheme 1]</v>
      </c>
      <c r="F85" s="202"/>
      <c r="G85" s="108" t="s">
        <v>105</v>
      </c>
      <c r="H85" s="244"/>
      <c r="I85" s="244"/>
      <c r="J85" s="244"/>
      <c r="K85" s="244"/>
      <c r="L85" s="244"/>
      <c r="M85" s="244"/>
      <c r="N85" s="244"/>
      <c r="O85" s="244"/>
      <c r="P85" s="244"/>
      <c r="Q85" s="244"/>
      <c r="R85" s="244"/>
    </row>
    <row r="86" spans="1:18" s="198" customFormat="1" ht="14" x14ac:dyDescent="0.35">
      <c r="A86" s="244"/>
      <c r="B86" s="244"/>
      <c r="C86" s="244"/>
      <c r="D86" s="244"/>
      <c r="E86" s="108" t="str">
        <f xml:space="preserve"> TEXT( F79,1 ) &amp; " cumulative percentage of allocated spend given gate reached for" &amp; TEXT( MID( $A$74, 3, 100 ), 1 )</f>
        <v>Company 4 cumulative percentage of allocated spend given gate reached for [unfunded scheme 1]</v>
      </c>
      <c r="F86" s="202"/>
      <c r="G86" s="108" t="s">
        <v>105</v>
      </c>
      <c r="H86" s="244"/>
      <c r="I86" s="244"/>
      <c r="J86" s="244"/>
      <c r="K86" s="244"/>
      <c r="L86" s="244"/>
      <c r="M86" s="244"/>
      <c r="N86" s="244"/>
      <c r="O86" s="244"/>
      <c r="P86" s="244"/>
      <c r="Q86" s="244"/>
      <c r="R86" s="244"/>
    </row>
    <row r="87" spans="1:18" s="108" customFormat="1" ht="12.5" x14ac:dyDescent="0.35">
      <c r="F87" s="110"/>
    </row>
    <row r="88" spans="1:18" s="108" customFormat="1" ht="13" x14ac:dyDescent="0.35">
      <c r="D88" s="162" t="s">
        <v>131</v>
      </c>
      <c r="F88" s="110"/>
    </row>
    <row r="89" spans="1:18" s="108" customFormat="1" ht="12.5" x14ac:dyDescent="0.35">
      <c r="F89" s="110"/>
    </row>
    <row r="90" spans="1:18" s="108" customFormat="1" ht="12.5" x14ac:dyDescent="0.35">
      <c r="E90" s="108" t="str">
        <f xml:space="preserve"> TEXT( F78,1 ) &amp; " totex allowance for" &amp; TEXT( MID( $A$74, 3, 100 ), 1 ) &amp; " - " &amp; TEXT( $E$29, 1 ) &amp; " (17-18 FYA CPIH deflated prices)"</f>
        <v>Company 3 totex allowance for [unfunded scheme 1] - water resources (17-18 FYA CPIH deflated prices)</v>
      </c>
      <c r="F90" s="203"/>
      <c r="G90" s="108" t="s">
        <v>125</v>
      </c>
    </row>
    <row r="91" spans="1:18" s="108" customFormat="1" ht="12.5" x14ac:dyDescent="0.35">
      <c r="E91" s="108" t="str">
        <f xml:space="preserve"> TEXT( F79,1 ) &amp; " totex allowance for" &amp; TEXT( MID( $A$74, 3, 100 ), 1 ) &amp; " - " &amp; TEXT( $E$29, 1 ) &amp; " (17-18 FYA CPIH deflated prices)"</f>
        <v>Company 4 totex allowance for [unfunded scheme 1] - water resources (17-18 FYA CPIH deflated prices)</v>
      </c>
      <c r="F91" s="203"/>
      <c r="G91" s="108" t="s">
        <v>125</v>
      </c>
    </row>
    <row r="92" spans="1:18" s="108" customFormat="1" ht="12.5" x14ac:dyDescent="0.35">
      <c r="F92" s="110"/>
    </row>
    <row r="93" spans="1:18" s="198" customFormat="1" ht="14" x14ac:dyDescent="0.35">
      <c r="A93" s="244"/>
      <c r="B93" s="244"/>
      <c r="C93" s="244"/>
      <c r="D93" s="244"/>
      <c r="E93" s="108" t="str">
        <f xml:space="preserve"> TEXT( F78,1 ) &amp; " totex allowance for" &amp; TEXT( MID( $A$74, 3, 100 ), 1 ) &amp; " - " &amp; TEXT( $E$30, 1 ) &amp; " (17-18 FYA CPIH deflated prices)"</f>
        <v>Company 3 totex allowance for [unfunded scheme 1] - water network plus (17-18 FYA CPIH deflated prices)</v>
      </c>
      <c r="F93" s="203"/>
      <c r="G93" s="108" t="s">
        <v>125</v>
      </c>
      <c r="H93" s="244"/>
      <c r="I93" s="244"/>
      <c r="J93" s="244"/>
      <c r="K93" s="244"/>
      <c r="L93" s="244"/>
      <c r="M93" s="244"/>
      <c r="N93" s="244"/>
      <c r="O93" s="244"/>
      <c r="P93" s="244"/>
      <c r="Q93" s="244"/>
      <c r="R93" s="244"/>
    </row>
    <row r="94" spans="1:18" s="198" customFormat="1" ht="14" x14ac:dyDescent="0.35">
      <c r="A94" s="244"/>
      <c r="B94" s="244"/>
      <c r="C94" s="244"/>
      <c r="D94" s="244"/>
      <c r="E94" s="108" t="str">
        <f xml:space="preserve"> TEXT( F79,1 ) &amp; " totex allowance for" &amp; TEXT( MID( $A$74, 3, 100 ), 1 ) &amp; " - " &amp; TEXT( $E$30, 1 ) &amp; " (17-18 FYA CPIH deflated prices)"</f>
        <v>Company 4 totex allowance for [unfunded scheme 1] - water network plus (17-18 FYA CPIH deflated prices)</v>
      </c>
      <c r="F94" s="203"/>
      <c r="G94" s="108" t="s">
        <v>125</v>
      </c>
      <c r="H94" s="244"/>
      <c r="I94" s="244"/>
      <c r="J94" s="244"/>
      <c r="K94" s="244"/>
      <c r="L94" s="244"/>
      <c r="M94" s="244"/>
      <c r="N94" s="244"/>
      <c r="O94" s="244"/>
      <c r="P94" s="244"/>
      <c r="Q94" s="244"/>
      <c r="R94" s="244"/>
    </row>
    <row r="95" spans="1:18" s="198" customFormat="1" ht="14" x14ac:dyDescent="0.35">
      <c r="A95" s="244"/>
      <c r="B95" s="244"/>
      <c r="C95" s="244"/>
      <c r="D95" s="244"/>
      <c r="E95" s="244"/>
      <c r="F95" s="254"/>
      <c r="G95" s="244"/>
      <c r="H95" s="244"/>
      <c r="I95" s="244"/>
      <c r="J95" s="244"/>
      <c r="K95" s="244"/>
      <c r="L95" s="244"/>
      <c r="M95" s="244"/>
      <c r="N95" s="244"/>
      <c r="O95" s="244"/>
      <c r="P95" s="244"/>
      <c r="Q95" s="244"/>
      <c r="R95" s="244"/>
    </row>
    <row r="96" spans="1:18" s="198" customFormat="1" ht="14" x14ac:dyDescent="0.35">
      <c r="A96" s="244"/>
      <c r="B96" s="244"/>
      <c r="C96" s="244"/>
      <c r="D96" s="108"/>
      <c r="E96" s="108" t="str">
        <f xml:space="preserve"> TEXT( F78,1 ) &amp; " PAYG ratio - " &amp; TEXT( $E$29, 1 )</f>
        <v>Company 3 PAYG ratio - water resources</v>
      </c>
      <c r="F96" s="202"/>
      <c r="G96" s="108" t="s">
        <v>105</v>
      </c>
      <c r="H96" s="108"/>
      <c r="I96" s="108"/>
      <c r="J96" s="244"/>
      <c r="K96" s="244"/>
      <c r="L96" s="244"/>
      <c r="M96" s="244"/>
      <c r="N96" s="244"/>
      <c r="O96" s="244"/>
      <c r="P96" s="244"/>
      <c r="Q96" s="244"/>
      <c r="R96" s="244"/>
    </row>
    <row r="97" spans="1:18" s="244" customFormat="1" ht="14" x14ac:dyDescent="0.35">
      <c r="D97" s="108"/>
      <c r="E97" s="108" t="str">
        <f xml:space="preserve"> TEXT( F79,1 ) &amp; " PAYG ratio - " &amp; TEXT( $E$29, 1 )</f>
        <v>Company 4 PAYG ratio - water resources</v>
      </c>
      <c r="F97" s="202"/>
      <c r="G97" s="108" t="s">
        <v>105</v>
      </c>
      <c r="H97" s="108"/>
      <c r="I97" s="108"/>
    </row>
    <row r="98" spans="1:18" s="108" customFormat="1" ht="12.5" x14ac:dyDescent="0.35">
      <c r="F98" s="110"/>
    </row>
    <row r="99" spans="1:18" s="108" customFormat="1" ht="12.5" x14ac:dyDescent="0.35">
      <c r="E99" s="108" t="str">
        <f xml:space="preserve"> TEXT( F78,1 ) &amp; " PAYG ratio - " &amp; TEXT( $E$30, 1 )</f>
        <v>Company 3 PAYG ratio - water network plus</v>
      </c>
      <c r="F99" s="202"/>
      <c r="G99" s="108" t="s">
        <v>105</v>
      </c>
    </row>
    <row r="100" spans="1:18" s="108" customFormat="1" ht="12.5" x14ac:dyDescent="0.35">
      <c r="E100" s="108" t="str">
        <f xml:space="preserve"> TEXT( F79,1 ) &amp; " PAYG ratio - " &amp; TEXT( $E$30, 1 )</f>
        <v>Company 4 PAYG ratio - water network plus</v>
      </c>
      <c r="F100" s="202"/>
      <c r="G100" s="108" t="s">
        <v>105</v>
      </c>
    </row>
    <row r="101" spans="1:18" s="108" customFormat="1" ht="14" x14ac:dyDescent="0.35">
      <c r="F101" s="254"/>
    </row>
    <row r="102" spans="1:18" s="108" customFormat="1" ht="14" x14ac:dyDescent="0.35">
      <c r="D102" s="162" t="s">
        <v>126</v>
      </c>
      <c r="F102" s="254"/>
    </row>
    <row r="103" spans="1:18" x14ac:dyDescent="0.35">
      <c r="A103" s="108"/>
      <c r="B103" s="108"/>
      <c r="C103" s="108"/>
      <c r="D103" s="108"/>
      <c r="E103" s="108"/>
      <c r="F103" s="110"/>
      <c r="G103" s="108"/>
      <c r="H103" s="108"/>
      <c r="I103" s="108"/>
      <c r="J103" s="108"/>
      <c r="K103" s="108"/>
      <c r="L103" s="108"/>
      <c r="M103" s="108"/>
      <c r="N103" s="108"/>
      <c r="O103" s="108"/>
      <c r="P103" s="108"/>
      <c r="Q103" s="108"/>
      <c r="R103" s="108"/>
    </row>
    <row r="104" spans="1:18" x14ac:dyDescent="0.35">
      <c r="A104" s="108"/>
      <c r="B104" s="108"/>
      <c r="C104" s="108"/>
      <c r="D104" s="244"/>
      <c r="E104" s="244" t="str">
        <f xml:space="preserve"> TEXT( F78,1 ) &amp; " outturn totex for" &amp; TEXT( MID( $A$74, 3, 100 ), 1 ) &amp; " - " &amp; TEXT( $E$29, 1 ) &amp; " (17-18 FYA CPIH deflated prices)"</f>
        <v>Company 3 outturn totex for [unfunded scheme 1] - water resources (17-18 FYA CPIH deflated prices)</v>
      </c>
      <c r="F104" s="203"/>
      <c r="G104" s="108" t="s">
        <v>125</v>
      </c>
      <c r="H104" s="244"/>
      <c r="I104" s="244"/>
      <c r="J104" s="108"/>
      <c r="K104" s="108"/>
      <c r="L104" s="108"/>
      <c r="M104" s="108"/>
      <c r="N104" s="108"/>
      <c r="O104" s="108"/>
      <c r="P104" s="108"/>
      <c r="Q104" s="108"/>
      <c r="R104" s="108"/>
    </row>
    <row r="105" spans="1:18" x14ac:dyDescent="0.35">
      <c r="A105" s="108"/>
      <c r="B105" s="108"/>
      <c r="C105" s="108"/>
      <c r="D105" s="244"/>
      <c r="E105" s="244" t="str">
        <f xml:space="preserve"> TEXT( F79,1 ) &amp; " outturn totex for" &amp; TEXT( MID( $A$74, 3, 100 ), 1 ) &amp; " - " &amp; TEXT( $E$29, 1 ) &amp; " (17-18 FYA CPIH deflated prices)"</f>
        <v>Company 4 outturn totex for [unfunded scheme 1] - water resources (17-18 FYA CPIH deflated prices)</v>
      </c>
      <c r="F105" s="203"/>
      <c r="G105" s="108" t="s">
        <v>125</v>
      </c>
      <c r="H105" s="244"/>
      <c r="I105" s="244"/>
      <c r="J105" s="108"/>
      <c r="K105" s="108"/>
      <c r="L105" s="108"/>
      <c r="M105" s="108"/>
      <c r="N105" s="108"/>
      <c r="O105" s="108"/>
      <c r="P105" s="108"/>
      <c r="Q105" s="108"/>
      <c r="R105" s="108"/>
    </row>
    <row r="106" spans="1:18" x14ac:dyDescent="0.35">
      <c r="A106" s="108"/>
      <c r="B106" s="108"/>
      <c r="C106" s="108"/>
      <c r="D106" s="244"/>
      <c r="E106" s="244"/>
      <c r="F106" s="254"/>
      <c r="G106" s="244"/>
      <c r="H106" s="244"/>
      <c r="I106" s="244"/>
      <c r="J106" s="108"/>
      <c r="K106" s="108"/>
      <c r="L106" s="108"/>
      <c r="M106" s="108"/>
      <c r="N106" s="108"/>
      <c r="O106" s="108"/>
      <c r="P106" s="108"/>
      <c r="Q106" s="108"/>
      <c r="R106" s="108"/>
    </row>
    <row r="107" spans="1:18" x14ac:dyDescent="0.35">
      <c r="A107" s="108"/>
      <c r="B107" s="108"/>
      <c r="C107" s="108"/>
      <c r="D107" s="108"/>
      <c r="E107" s="244" t="str">
        <f xml:space="preserve"> TEXT( F78,1 ) &amp; " outturn totex for" &amp; TEXT( MID( $A$74, 3, 100 ), 1 ) &amp; " - " &amp; TEXT( $E$30, 1 ) &amp; " (17-18 FYA CPIH deflated prices)"</f>
        <v>Company 3 outturn totex for [unfunded scheme 1] - water network plus (17-18 FYA CPIH deflated prices)</v>
      </c>
      <c r="F107" s="203"/>
      <c r="G107" s="108" t="s">
        <v>125</v>
      </c>
      <c r="H107" s="108"/>
      <c r="I107" s="108"/>
      <c r="J107" s="108"/>
      <c r="K107" s="108"/>
      <c r="L107" s="108"/>
      <c r="M107" s="108"/>
      <c r="N107" s="108"/>
      <c r="O107" s="108"/>
      <c r="P107" s="108"/>
      <c r="Q107" s="108"/>
      <c r="R107" s="108"/>
    </row>
    <row r="108" spans="1:18" x14ac:dyDescent="0.35">
      <c r="A108" s="108"/>
      <c r="B108" s="108"/>
      <c r="C108" s="108"/>
      <c r="D108" s="108"/>
      <c r="E108" s="244" t="str">
        <f xml:space="preserve"> TEXT( F79,1 ) &amp; " outturn totex for" &amp; TEXT( MID( $A$74, 3, 100 ), 1 ) &amp; " - " &amp; TEXT( $E$30, 1 ) &amp; " (17-18 FYA CPIH deflated prices)"</f>
        <v>Company 4 outturn totex for [unfunded scheme 1] - water network plus (17-18 FYA CPIH deflated prices)</v>
      </c>
      <c r="F108" s="203"/>
      <c r="G108" s="108" t="s">
        <v>125</v>
      </c>
      <c r="H108" s="108"/>
      <c r="I108" s="108"/>
      <c r="J108" s="108"/>
      <c r="K108" s="108"/>
      <c r="L108" s="108"/>
      <c r="M108" s="108"/>
      <c r="N108" s="108"/>
      <c r="O108" s="108"/>
      <c r="P108" s="108"/>
      <c r="Q108" s="108"/>
      <c r="R108" s="108"/>
    </row>
    <row r="109" spans="1:18" x14ac:dyDescent="0.35">
      <c r="A109" s="244"/>
      <c r="B109" s="244"/>
      <c r="C109" s="244"/>
      <c r="D109" s="244"/>
      <c r="E109" s="244"/>
      <c r="F109" s="254"/>
      <c r="G109" s="244"/>
      <c r="H109" s="244"/>
      <c r="I109" s="244"/>
      <c r="J109" s="244"/>
      <c r="K109" s="244"/>
      <c r="L109" s="244"/>
      <c r="M109" s="244"/>
      <c r="N109" s="244"/>
      <c r="O109" s="244"/>
      <c r="P109" s="244"/>
      <c r="Q109" s="244"/>
      <c r="R109" s="244"/>
    </row>
    <row r="110" spans="1:18" x14ac:dyDescent="0.35">
      <c r="A110" s="244"/>
      <c r="B110" s="244"/>
      <c r="C110" s="244"/>
      <c r="D110" s="244"/>
      <c r="E110" s="244" t="str">
        <f xml:space="preserve"> TEXT( F78,1 ) &amp; " penalty for" &amp; TEXT( MID( $A$74, 3, 100 ), 1 ) &amp; " - " &amp; TEXT( $E$29, 1 ) &amp; " (17-18 FYA CPIH deflated prices)"</f>
        <v>Company 3 penalty for [unfunded scheme 1] - water resources (17-18 FYA CPIH deflated prices)</v>
      </c>
      <c r="F110" s="203"/>
      <c r="G110" s="108" t="s">
        <v>125</v>
      </c>
      <c r="H110" s="244"/>
      <c r="I110" s="244"/>
      <c r="J110" s="244"/>
      <c r="K110" s="244"/>
      <c r="L110" s="244"/>
      <c r="M110" s="244"/>
      <c r="N110" s="244"/>
      <c r="O110" s="244"/>
      <c r="P110" s="244"/>
      <c r="Q110" s="244"/>
      <c r="R110" s="244"/>
    </row>
    <row r="111" spans="1:18" x14ac:dyDescent="0.35">
      <c r="A111" s="244"/>
      <c r="B111" s="244"/>
      <c r="C111" s="244"/>
      <c r="D111" s="244"/>
      <c r="E111" s="244" t="str">
        <f xml:space="preserve"> TEXT( F79,1 ) &amp; " penalty for" &amp; TEXT( MID( $A$74, 3, 100 ), 1 ) &amp; " - " &amp; TEXT( $E$29, 1 ) &amp; " (17-18 FYA CPIH deflated prices)"</f>
        <v>Company 4 penalty for [unfunded scheme 1] - water resources (17-18 FYA CPIH deflated prices)</v>
      </c>
      <c r="F111" s="203"/>
      <c r="G111" s="108" t="s">
        <v>125</v>
      </c>
      <c r="H111" s="244"/>
      <c r="I111" s="244"/>
      <c r="J111" s="244"/>
      <c r="K111" s="244"/>
      <c r="L111" s="244"/>
      <c r="M111" s="244"/>
      <c r="N111" s="244"/>
      <c r="O111" s="244"/>
      <c r="P111" s="244"/>
      <c r="Q111" s="244"/>
      <c r="R111" s="244"/>
    </row>
    <row r="112" spans="1:18" x14ac:dyDescent="0.35">
      <c r="A112" s="244"/>
      <c r="B112" s="244"/>
      <c r="C112" s="244"/>
      <c r="D112" s="244"/>
      <c r="E112" s="244"/>
      <c r="F112" s="254"/>
      <c r="G112" s="244"/>
      <c r="H112" s="244"/>
      <c r="I112" s="244"/>
      <c r="J112" s="244"/>
      <c r="K112" s="244"/>
      <c r="L112" s="244"/>
      <c r="M112" s="244"/>
      <c r="N112" s="244"/>
      <c r="O112" s="244"/>
      <c r="P112" s="244"/>
      <c r="Q112" s="244"/>
      <c r="R112" s="244"/>
    </row>
    <row r="113" spans="1:18" x14ac:dyDescent="0.35">
      <c r="A113" s="244"/>
      <c r="B113" s="244"/>
      <c r="C113" s="244"/>
      <c r="D113" s="244"/>
      <c r="E113" s="244" t="str">
        <f xml:space="preserve"> TEXT( F78,1 ) &amp; " penalty for" &amp; TEXT( MID( $A$74, 3, 100 ), 1 ) &amp; " - " &amp; TEXT( $E$30, 1 ) &amp; " (17-18 FYA CPIH deflated prices)"</f>
        <v>Company 3 penalty for [unfunded scheme 1] - water network plus (17-18 FYA CPIH deflated prices)</v>
      </c>
      <c r="F113" s="203"/>
      <c r="G113" s="108" t="s">
        <v>125</v>
      </c>
      <c r="H113" s="244"/>
      <c r="I113" s="244"/>
      <c r="J113" s="244"/>
      <c r="K113" s="244"/>
      <c r="L113" s="244"/>
      <c r="M113" s="244"/>
      <c r="N113" s="244"/>
      <c r="O113" s="244"/>
      <c r="P113" s="244"/>
      <c r="Q113" s="244"/>
      <c r="R113" s="244"/>
    </row>
    <row r="114" spans="1:18" x14ac:dyDescent="0.35">
      <c r="A114" s="244"/>
      <c r="B114" s="244"/>
      <c r="C114" s="244"/>
      <c r="D114" s="244"/>
      <c r="E114" s="244" t="str">
        <f xml:space="preserve"> TEXT( F79,1 ) &amp; " penalty for" &amp; TEXT( MID( $A$74, 3, 100 ), 1 ) &amp; " - " &amp; TEXT( $E$30, 1 ) &amp; " (17-18 FYA CPIH deflated prices)"</f>
        <v>Company 4 penalty for [unfunded scheme 1] - water network plus (17-18 FYA CPIH deflated prices)</v>
      </c>
      <c r="F114" s="203"/>
      <c r="G114" s="108" t="s">
        <v>125</v>
      </c>
      <c r="H114" s="244"/>
      <c r="I114" s="244"/>
      <c r="J114" s="244"/>
      <c r="K114" s="244"/>
      <c r="L114" s="244"/>
      <c r="M114" s="244"/>
      <c r="N114" s="244"/>
      <c r="O114" s="244"/>
      <c r="P114" s="244"/>
      <c r="Q114" s="244"/>
      <c r="R114" s="244"/>
    </row>
    <row r="115" spans="1:18" x14ac:dyDescent="0.35">
      <c r="A115" s="244"/>
      <c r="B115" s="244"/>
      <c r="C115" s="244"/>
      <c r="D115" s="244"/>
      <c r="E115" s="244"/>
      <c r="F115" s="244"/>
      <c r="G115" s="244"/>
      <c r="H115" s="244"/>
      <c r="I115" s="244"/>
      <c r="J115" s="244"/>
      <c r="K115" s="244"/>
      <c r="L115" s="244"/>
      <c r="M115" s="244"/>
      <c r="N115" s="244"/>
      <c r="O115" s="244"/>
      <c r="P115" s="244"/>
      <c r="Q115" s="244"/>
      <c r="R115" s="244"/>
    </row>
    <row r="116" spans="1:18" x14ac:dyDescent="0.35">
      <c r="A116" s="102" t="s">
        <v>88</v>
      </c>
      <c r="B116" s="145"/>
      <c r="C116" s="145"/>
      <c r="D116" s="145"/>
      <c r="E116" s="145"/>
      <c r="F116" s="145"/>
      <c r="G116" s="145"/>
      <c r="H116" s="145"/>
      <c r="I116" s="145"/>
      <c r="J116" s="145"/>
      <c r="K116" s="145"/>
      <c r="L116" s="145"/>
      <c r="M116" s="145"/>
      <c r="N116" s="145"/>
      <c r="O116" s="145"/>
      <c r="P116" s="145"/>
      <c r="Q116" s="145"/>
      <c r="R116" s="145"/>
    </row>
    <row r="117" spans="1:18" x14ac:dyDescent="0.35"/>
    <row r="132" spans="1:18" hidden="1" x14ac:dyDescent="0.35">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5">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5">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5">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5">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5">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5">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5">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5">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5">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5">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5">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5">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5">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5">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5">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5">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5">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5">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5">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5">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5">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5">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5">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5">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5">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5">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5">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5">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5">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5">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5">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5">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5">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5">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5">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5">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5">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5">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5">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5">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5">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5">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5">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5">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5">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5">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5">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5">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5">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5">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5">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5">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5">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5">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5">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5">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5">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5">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5">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5">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5">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5">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5">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5">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5">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5">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5">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5">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5">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5">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5">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5">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5">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5">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5">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5">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5">
      <c r="A214" s="105"/>
      <c r="B214" s="105"/>
      <c r="C214" s="105"/>
      <c r="D214" s="105"/>
      <c r="E214" s="105"/>
      <c r="F214" s="105"/>
      <c r="G214" s="105"/>
      <c r="H214" s="105"/>
      <c r="I214" s="105"/>
      <c r="J214" s="105"/>
      <c r="K214" s="105"/>
      <c r="L214" s="105"/>
      <c r="M214" s="105"/>
      <c r="N214" s="105"/>
      <c r="O214" s="105"/>
      <c r="P214" s="105"/>
      <c r="Q214" s="105"/>
      <c r="R214" s="105"/>
    </row>
    <row r="351" x14ac:dyDescent="0.35"/>
  </sheetData>
  <conditionalFormatting sqref="J3:R3">
    <cfRule type="cellIs" dxfId="21" priority="1" operator="equal">
      <formula>"Post-Fcst"</formula>
    </cfRule>
    <cfRule type="cellIs" dxfId="20" priority="2" operator="equal">
      <formula>"Forecast"</formula>
    </cfRule>
    <cfRule type="cellIs" dxfId="19" priority="3" operator="equal">
      <formula>"Pre Fcst"</formula>
    </cfRule>
  </conditionalFormatting>
  <dataValidations count="3">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6:F39 F78:F81" xr:uid="{00000000-0002-0000-0300-000002000000}">
      <formula1>"Affinity Water, Severn Trent, Thames Water, Anglian Water, Company 5, Company 6, Company 7, Company 8, Company 9"</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Normal="100" workbookViewId="0">
      <pane xSplit="9" ySplit="5" topLeftCell="J7" activePane="bottomRight" state="frozen"/>
      <selection pane="topRight"/>
      <selection pane="bottomLeft"/>
      <selection pane="bottomRight" activeCell="E12" sqref="E12"/>
    </sheetView>
  </sheetViews>
  <sheetFormatPr defaultColWidth="0" defaultRowHeight="14" zeroHeight="1" x14ac:dyDescent="0.35"/>
  <cols>
    <col min="1" max="4" width="1.1796875" style="158" customWidth="1"/>
    <col min="5" max="5" width="56" style="158" customWidth="1"/>
    <col min="6" max="6" width="11.81640625" style="158" customWidth="1"/>
    <col min="7" max="8" width="11.1796875" style="158" customWidth="1"/>
    <col min="9" max="9" width="1.453125" style="158" customWidth="1"/>
    <col min="10" max="18" width="11.81640625" style="158" customWidth="1"/>
    <col min="19" max="16384" width="8.81640625" style="158" hidden="1"/>
  </cols>
  <sheetData>
    <row r="1" spans="1:18" ht="25" x14ac:dyDescent="0.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5" x14ac:dyDescent="0.35">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5">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row>
    <row r="4" spans="1:18" x14ac:dyDescent="0.35">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5">
      <c r="A5" s="104"/>
      <c r="B5" s="104"/>
      <c r="C5" s="104"/>
      <c r="D5" s="104"/>
      <c r="E5" s="108" t="str">
        <f xml:space="preserve"> Time!E$5</f>
        <v>Model column counter</v>
      </c>
      <c r="F5" s="14" t="s">
        <v>100</v>
      </c>
      <c r="G5" s="1" t="s">
        <v>101</v>
      </c>
      <c r="H5" s="14" t="s">
        <v>102</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5">
      <c r="A6" s="108"/>
      <c r="B6" s="108"/>
      <c r="C6" s="108"/>
      <c r="D6" s="108"/>
      <c r="E6" s="108"/>
      <c r="F6" s="108"/>
      <c r="G6" s="108"/>
      <c r="H6" s="108"/>
      <c r="I6" s="108"/>
      <c r="J6" s="108"/>
      <c r="K6" s="108"/>
      <c r="L6" s="108"/>
      <c r="M6" s="108"/>
      <c r="N6" s="108"/>
      <c r="O6" s="108"/>
      <c r="P6" s="108"/>
      <c r="Q6" s="108"/>
      <c r="R6" s="108"/>
    </row>
    <row r="7" spans="1:18" s="108" customFormat="1" ht="13" x14ac:dyDescent="0.35">
      <c r="A7" s="141" t="s">
        <v>132</v>
      </c>
      <c r="B7" s="141"/>
      <c r="C7" s="141"/>
      <c r="D7" s="141"/>
      <c r="E7" s="141"/>
      <c r="F7" s="141"/>
      <c r="G7" s="141"/>
      <c r="H7" s="141"/>
      <c r="I7" s="141"/>
      <c r="J7" s="141"/>
      <c r="K7" s="141"/>
      <c r="L7" s="141"/>
      <c r="M7" s="141"/>
      <c r="N7" s="141"/>
      <c r="O7" s="141"/>
      <c r="P7" s="141"/>
      <c r="Q7" s="141"/>
      <c r="R7" s="141"/>
    </row>
    <row r="8" spans="1:18" s="108" customFormat="1" ht="13" x14ac:dyDescent="0.35">
      <c r="E8" s="12"/>
      <c r="F8" s="104"/>
      <c r="G8" s="104"/>
    </row>
    <row r="9" spans="1:18" s="108" customFormat="1" ht="12.5" x14ac:dyDescent="0.35">
      <c r="E9" s="4" t="s">
        <v>133</v>
      </c>
      <c r="F9" s="195">
        <v>42461</v>
      </c>
      <c r="G9" s="104" t="s">
        <v>134</v>
      </c>
    </row>
    <row r="10" spans="1:18" s="108" customFormat="1" ht="12.5" x14ac:dyDescent="0.35">
      <c r="E10" s="4"/>
      <c r="F10" s="4"/>
      <c r="G10" s="4"/>
    </row>
    <row r="11" spans="1:18" s="108" customFormat="1" ht="12.5" x14ac:dyDescent="0.35">
      <c r="E11" s="4" t="s">
        <v>135</v>
      </c>
      <c r="F11" s="197">
        <v>2017</v>
      </c>
      <c r="G11" s="104" t="s">
        <v>136</v>
      </c>
    </row>
    <row r="12" spans="1:18" customFormat="1" ht="14.5" x14ac:dyDescent="0.35"/>
    <row r="13" spans="1:18" s="108" customFormat="1" ht="12.5" x14ac:dyDescent="0.35">
      <c r="E13" s="4" t="s">
        <v>137</v>
      </c>
      <c r="F13" s="196">
        <v>3</v>
      </c>
      <c r="G13" s="104" t="s">
        <v>138</v>
      </c>
    </row>
    <row r="14" spans="1:18" s="108" customFormat="1" ht="12.5" x14ac:dyDescent="0.35">
      <c r="E14" s="4"/>
      <c r="F14" s="4"/>
      <c r="G14" s="104"/>
    </row>
    <row r="15" spans="1:18" s="108" customFormat="1" ht="12.5" x14ac:dyDescent="0.35">
      <c r="E15" s="4" t="s">
        <v>139</v>
      </c>
      <c r="F15" s="195">
        <v>43921</v>
      </c>
      <c r="G15" s="104" t="s">
        <v>134</v>
      </c>
    </row>
    <row r="16" spans="1:18" s="108" customFormat="1" ht="12.5" x14ac:dyDescent="0.35">
      <c r="E16" s="4"/>
      <c r="F16" s="4"/>
      <c r="G16" s="104"/>
    </row>
    <row r="17" spans="1:18" s="108" customFormat="1" ht="12.5" x14ac:dyDescent="0.35">
      <c r="E17" s="4" t="s">
        <v>140</v>
      </c>
      <c r="F17" s="195">
        <v>45382</v>
      </c>
      <c r="G17" s="104" t="s">
        <v>134</v>
      </c>
    </row>
    <row r="18" spans="1:18" s="108" customFormat="1" ht="12.5" x14ac:dyDescent="0.35">
      <c r="E18" s="104"/>
      <c r="F18" s="104"/>
      <c r="G18" s="104"/>
    </row>
    <row r="19" spans="1:18" s="159" customFormat="1" ht="13" x14ac:dyDescent="0.3">
      <c r="A19" s="112" t="s">
        <v>88</v>
      </c>
    </row>
    <row r="20" spans="1:18" x14ac:dyDescent="0.35">
      <c r="A20" s="244"/>
      <c r="B20" s="244"/>
      <c r="C20" s="244"/>
      <c r="D20" s="244"/>
      <c r="E20" s="244"/>
      <c r="F20" s="244"/>
      <c r="G20" s="244"/>
      <c r="H20" s="244"/>
      <c r="I20" s="244"/>
      <c r="J20" s="244"/>
      <c r="K20" s="244"/>
      <c r="L20" s="244"/>
      <c r="M20" s="244"/>
      <c r="N20" s="244"/>
      <c r="O20" s="244"/>
      <c r="P20" s="244"/>
      <c r="Q20" s="244"/>
      <c r="R20" s="244"/>
    </row>
    <row r="21" spans="1:18" ht="14.5" hidden="1" customHeight="1" x14ac:dyDescent="0.35">
      <c r="A21" s="244"/>
      <c r="B21" s="244"/>
      <c r="C21" s="244"/>
      <c r="D21" s="244"/>
      <c r="E21" s="244"/>
      <c r="F21" s="244"/>
      <c r="G21" s="244"/>
      <c r="H21" s="244"/>
      <c r="I21" s="244"/>
      <c r="J21" s="244"/>
      <c r="K21" s="244"/>
      <c r="L21" s="244"/>
      <c r="M21" s="244"/>
      <c r="N21" s="244"/>
      <c r="O21" s="244"/>
      <c r="P21" s="244"/>
      <c r="Q21" s="244"/>
      <c r="R21" s="244"/>
    </row>
    <row r="22" spans="1:18" ht="14.5" hidden="1" customHeight="1" x14ac:dyDescent="0.35">
      <c r="A22" s="244"/>
      <c r="B22" s="244"/>
      <c r="C22" s="244"/>
      <c r="D22" s="244"/>
      <c r="E22" s="244"/>
      <c r="F22" s="244"/>
      <c r="G22" s="244"/>
      <c r="H22" s="244"/>
      <c r="I22" s="244"/>
      <c r="J22" s="244"/>
      <c r="K22" s="244"/>
      <c r="L22" s="244"/>
      <c r="M22" s="244"/>
      <c r="N22" s="244"/>
      <c r="O22" s="244"/>
      <c r="P22" s="244"/>
      <c r="Q22" s="244"/>
      <c r="R22" s="244"/>
    </row>
    <row r="23" spans="1:18" ht="14.5" hidden="1" customHeight="1" x14ac:dyDescent="0.35">
      <c r="A23" s="244"/>
      <c r="B23" s="244"/>
      <c r="C23" s="244"/>
      <c r="D23" s="244"/>
      <c r="E23" s="244"/>
      <c r="F23" s="244"/>
      <c r="G23" s="244"/>
      <c r="H23" s="244"/>
      <c r="I23" s="244"/>
      <c r="J23" s="244"/>
      <c r="K23" s="244"/>
      <c r="L23" s="244"/>
      <c r="M23" s="244"/>
      <c r="N23" s="244"/>
      <c r="O23" s="244"/>
      <c r="P23" s="244"/>
      <c r="Q23" s="244"/>
      <c r="R23" s="244"/>
    </row>
    <row r="24" spans="1:18" ht="14.5" hidden="1" customHeight="1" x14ac:dyDescent="0.35">
      <c r="A24" s="244"/>
      <c r="B24" s="244"/>
      <c r="C24" s="244"/>
      <c r="D24" s="244"/>
      <c r="E24" s="244"/>
      <c r="F24" s="244"/>
      <c r="G24" s="244"/>
      <c r="H24" s="244"/>
      <c r="I24" s="244"/>
      <c r="J24" s="244"/>
      <c r="K24" s="244"/>
      <c r="L24" s="244"/>
      <c r="M24" s="244"/>
      <c r="N24" s="244"/>
      <c r="O24" s="244"/>
      <c r="P24" s="244"/>
      <c r="Q24" s="244"/>
      <c r="R24" s="244"/>
    </row>
    <row r="25" spans="1:18" ht="14.5" hidden="1" customHeight="1" x14ac:dyDescent="0.35">
      <c r="A25" s="244"/>
      <c r="B25" s="244"/>
      <c r="C25" s="244"/>
      <c r="D25" s="244"/>
      <c r="E25" s="244"/>
      <c r="F25" s="244"/>
      <c r="G25" s="244"/>
      <c r="H25" s="244"/>
      <c r="I25" s="244"/>
      <c r="J25" s="244"/>
      <c r="K25" s="244"/>
      <c r="L25" s="244"/>
      <c r="M25" s="244"/>
      <c r="N25" s="244"/>
      <c r="O25" s="244"/>
      <c r="P25" s="244"/>
      <c r="Q25" s="244"/>
      <c r="R25" s="244"/>
    </row>
    <row r="26" spans="1:18" ht="14.5" hidden="1" customHeight="1" x14ac:dyDescent="0.35">
      <c r="A26" s="244"/>
      <c r="B26" s="244"/>
      <c r="C26" s="244"/>
      <c r="D26" s="244"/>
      <c r="E26" s="244"/>
      <c r="F26" s="244"/>
      <c r="G26" s="244"/>
      <c r="H26" s="244"/>
      <c r="I26" s="244"/>
      <c r="J26" s="244"/>
      <c r="K26" s="244"/>
      <c r="L26" s="244"/>
      <c r="M26" s="244"/>
      <c r="N26" s="244"/>
      <c r="O26" s="244"/>
      <c r="P26" s="244"/>
      <c r="Q26" s="244"/>
      <c r="R26" s="244"/>
    </row>
    <row r="27" spans="1:18" hidden="1" x14ac:dyDescent="0.35">
      <c r="A27" s="244"/>
      <c r="B27" s="244"/>
      <c r="C27" s="244"/>
      <c r="D27" s="244"/>
      <c r="E27" s="244"/>
      <c r="F27" s="244"/>
      <c r="G27" s="244"/>
      <c r="H27" s="244"/>
      <c r="I27" s="244"/>
      <c r="J27" s="244"/>
      <c r="K27" s="244"/>
      <c r="L27" s="244"/>
      <c r="M27" s="244"/>
      <c r="N27" s="244"/>
      <c r="O27" s="244"/>
      <c r="P27" s="244"/>
      <c r="Q27" s="244"/>
      <c r="R27" s="244"/>
    </row>
    <row r="28" spans="1:18" hidden="1" x14ac:dyDescent="0.35">
      <c r="A28" s="244"/>
      <c r="B28" s="244"/>
      <c r="C28" s="244"/>
      <c r="D28" s="244"/>
      <c r="E28" s="244"/>
      <c r="F28" s="244"/>
      <c r="G28" s="244"/>
      <c r="H28" s="244"/>
      <c r="I28" s="244"/>
      <c r="J28" s="244"/>
      <c r="K28" s="244"/>
      <c r="L28" s="244"/>
      <c r="M28" s="244"/>
      <c r="N28" s="244"/>
      <c r="O28" s="244"/>
      <c r="P28" s="244"/>
      <c r="Q28" s="244"/>
      <c r="R28" s="244"/>
    </row>
    <row r="29" spans="1:18" hidden="1" x14ac:dyDescent="0.35">
      <c r="A29" s="244"/>
      <c r="B29" s="244"/>
      <c r="C29" s="244"/>
      <c r="D29" s="244"/>
      <c r="E29" s="244"/>
      <c r="F29" s="244"/>
      <c r="G29" s="244"/>
      <c r="H29" s="244"/>
      <c r="I29" s="244"/>
      <c r="J29" s="244"/>
      <c r="K29" s="244"/>
      <c r="L29" s="244"/>
      <c r="M29" s="244"/>
      <c r="N29" s="244"/>
      <c r="O29" s="244"/>
      <c r="P29" s="244"/>
      <c r="Q29" s="244"/>
      <c r="R29" s="244"/>
    </row>
    <row r="30" spans="1:18" hidden="1" x14ac:dyDescent="0.35">
      <c r="A30" s="244"/>
      <c r="B30" s="244"/>
      <c r="C30" s="244"/>
      <c r="D30" s="244"/>
      <c r="E30" s="244"/>
      <c r="F30" s="244"/>
      <c r="G30" s="244"/>
      <c r="H30" s="244"/>
      <c r="I30" s="244"/>
      <c r="J30" s="244"/>
      <c r="K30" s="244"/>
      <c r="L30" s="244"/>
      <c r="M30" s="244"/>
      <c r="N30" s="244"/>
      <c r="O30" s="244"/>
      <c r="P30" s="244"/>
      <c r="Q30" s="244"/>
      <c r="R30" s="244"/>
    </row>
    <row r="31" spans="1:18" hidden="1" x14ac:dyDescent="0.35">
      <c r="A31" s="244"/>
      <c r="B31" s="244"/>
      <c r="C31" s="244"/>
      <c r="D31" s="244"/>
      <c r="E31" s="244"/>
      <c r="F31" s="244"/>
      <c r="G31" s="244"/>
      <c r="H31" s="244"/>
      <c r="I31" s="244"/>
      <c r="J31" s="244"/>
      <c r="K31" s="244"/>
      <c r="L31" s="244"/>
      <c r="M31" s="244"/>
      <c r="N31" s="244"/>
      <c r="O31" s="244"/>
      <c r="P31" s="244"/>
      <c r="Q31" s="244"/>
      <c r="R31" s="244"/>
    </row>
    <row r="32" spans="1:18" hidden="1" x14ac:dyDescent="0.35">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18" priority="9" operator="equal">
      <formula>"Post-Fcst"</formula>
    </cfRule>
    <cfRule type="cellIs" dxfId="17" priority="10" operator="equal">
      <formula>"Forecast"</formula>
    </cfRule>
    <cfRule type="cellIs" dxfId="16"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Normal="100" workbookViewId="0">
      <pane xSplit="9" ySplit="5" topLeftCell="J6" activePane="bottomRight" state="frozen"/>
      <selection pane="topRight"/>
      <selection pane="bottomLeft"/>
      <selection pane="bottomRight" activeCell="K62" sqref="K62"/>
    </sheetView>
  </sheetViews>
  <sheetFormatPr defaultColWidth="0" defaultRowHeight="14.5" zeroHeight="1" x14ac:dyDescent="0.35"/>
  <cols>
    <col min="1" max="4" width="1.1796875" customWidth="1"/>
    <col min="5" max="5" width="56" customWidth="1"/>
    <col min="6" max="6" width="12.453125" customWidth="1"/>
    <col min="7" max="8" width="11.1796875" customWidth="1"/>
    <col min="9" max="9" width="1.453125" customWidth="1"/>
    <col min="10" max="18" width="11.81640625" customWidth="1"/>
    <col min="19" max="81" width="0" hidden="1" customWidth="1"/>
    <col min="82" max="16384" width="8.81640625" hidden="1"/>
  </cols>
  <sheetData>
    <row r="1" spans="1:23" s="63" customFormat="1" ht="25" x14ac:dyDescent="0.5">
      <c r="A1" s="62" t="str">
        <f ca="1" xml:space="preserve"> RIGHT(CELL("filename", A1), LEN(CELL("filename", A1)) - SEARCH("]", CELL("filename", A1)))</f>
        <v>Time</v>
      </c>
      <c r="C1" s="64"/>
      <c r="E1" s="65"/>
    </row>
    <row r="2" spans="1:23" s="108" customFormat="1" x14ac:dyDescent="0.35">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5">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Post-Fcst</v>
      </c>
    </row>
    <row r="4" spans="1:23" s="108" customFormat="1" x14ac:dyDescent="0.35">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2.5" x14ac:dyDescent="0.35">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2.5" x14ac:dyDescent="0.35"/>
    <row r="7" spans="1:23" s="110" customFormat="1" ht="13" x14ac:dyDescent="0.35">
      <c r="A7" s="16"/>
      <c r="B7" s="16" t="s">
        <v>141</v>
      </c>
      <c r="C7" s="17"/>
      <c r="D7" s="18"/>
      <c r="E7" s="19"/>
      <c r="F7" s="19"/>
      <c r="G7" s="19"/>
      <c r="H7" s="19"/>
      <c r="I7" s="19"/>
      <c r="J7" s="19"/>
      <c r="K7" s="19"/>
      <c r="L7" s="19"/>
      <c r="M7" s="19"/>
      <c r="N7" s="19"/>
      <c r="O7" s="19"/>
      <c r="P7" s="19"/>
      <c r="Q7" s="19"/>
      <c r="R7" s="19"/>
      <c r="S7" s="19"/>
      <c r="T7" s="19"/>
      <c r="U7" s="19"/>
      <c r="V7" s="19"/>
      <c r="W7" s="19"/>
    </row>
    <row r="8" spans="1:23" s="110" customFormat="1" ht="13" x14ac:dyDescent="0.35">
      <c r="A8" s="16"/>
      <c r="B8" s="16"/>
      <c r="C8" s="17"/>
      <c r="D8" s="18"/>
      <c r="E8" s="20" t="s">
        <v>142</v>
      </c>
      <c r="F8" s="20"/>
      <c r="G8" s="20" t="s">
        <v>143</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 x14ac:dyDescent="0.35">
      <c r="A9" s="16"/>
      <c r="B9" s="16"/>
      <c r="C9" s="17"/>
      <c r="D9" s="18"/>
      <c r="E9" s="18" t="s">
        <v>144</v>
      </c>
      <c r="F9" s="22">
        <f xml:space="preserve"> MAX(L8:R8)</f>
        <v>9</v>
      </c>
      <c r="G9" s="18" t="s">
        <v>145</v>
      </c>
      <c r="H9" s="18"/>
      <c r="I9" s="18"/>
      <c r="J9" s="18"/>
      <c r="K9" s="18"/>
      <c r="L9" s="18"/>
      <c r="M9" s="18"/>
      <c r="N9" s="18"/>
      <c r="O9" s="18"/>
      <c r="P9" s="18"/>
      <c r="Q9" s="18"/>
      <c r="R9" s="18"/>
      <c r="S9" s="18"/>
      <c r="T9" s="18"/>
      <c r="U9" s="18"/>
      <c r="V9" s="18"/>
      <c r="W9" s="18"/>
    </row>
    <row r="10" spans="1:23" s="110" customFormat="1" ht="13" x14ac:dyDescent="0.35">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 x14ac:dyDescent="0.35">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 x14ac:dyDescent="0.35">
      <c r="A12" s="27"/>
      <c r="B12" s="28"/>
      <c r="C12" s="29"/>
      <c r="D12" s="30"/>
      <c r="E12" s="15" t="s">
        <v>146</v>
      </c>
      <c r="G12" s="19" t="s">
        <v>147</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 x14ac:dyDescent="0.35">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 x14ac:dyDescent="0.35">
      <c r="A14" s="16"/>
      <c r="B14" s="16" t="s">
        <v>148</v>
      </c>
      <c r="C14" s="17"/>
      <c r="D14" s="18"/>
      <c r="E14" s="18"/>
      <c r="F14" s="18"/>
      <c r="G14" s="18"/>
      <c r="H14" s="18"/>
      <c r="I14" s="18"/>
      <c r="J14" s="18"/>
      <c r="K14" s="18"/>
      <c r="L14" s="18"/>
      <c r="M14" s="18"/>
      <c r="N14" s="18"/>
      <c r="O14" s="18"/>
      <c r="P14" s="18"/>
      <c r="Q14" s="18"/>
      <c r="R14" s="18"/>
      <c r="S14" s="18"/>
      <c r="T14" s="18"/>
      <c r="U14" s="18"/>
      <c r="V14" s="18"/>
      <c r="W14" s="18"/>
    </row>
    <row r="15" spans="1:23" s="110" customFormat="1" ht="13" x14ac:dyDescent="0.35">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 x14ac:dyDescent="0.35">
      <c r="A16" s="16"/>
      <c r="B16" s="16"/>
      <c r="C16" s="17"/>
      <c r="D16" s="18"/>
      <c r="E16" s="15" t="s">
        <v>149</v>
      </c>
      <c r="F16" s="34">
        <f xml:space="preserve"> DATE(YEAR(F15), MONTH(F15), 1)</f>
        <v>42461</v>
      </c>
      <c r="G16" s="34" t="s">
        <v>150</v>
      </c>
      <c r="H16" s="34"/>
      <c r="I16" s="35"/>
      <c r="J16" s="35"/>
      <c r="K16" s="35"/>
      <c r="L16" s="35"/>
      <c r="M16" s="36"/>
      <c r="N16" s="36"/>
      <c r="O16" s="36"/>
      <c r="P16" s="36"/>
      <c r="Q16" s="36"/>
      <c r="R16" s="36"/>
      <c r="S16" s="36"/>
      <c r="T16" s="36"/>
      <c r="U16" s="36"/>
      <c r="V16" s="36"/>
      <c r="W16" s="36"/>
    </row>
    <row r="17" spans="1:23" s="110" customFormat="1" ht="13" x14ac:dyDescent="0.35">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 x14ac:dyDescent="0.35">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 x14ac:dyDescent="0.35">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 x14ac:dyDescent="0.35">
      <c r="A20" s="16"/>
      <c r="B20" s="16"/>
      <c r="C20" s="17"/>
      <c r="D20" s="18"/>
      <c r="E20" s="15" t="s">
        <v>151</v>
      </c>
      <c r="F20" s="38"/>
      <c r="G20" s="38" t="s">
        <v>134</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 x14ac:dyDescent="0.35">
      <c r="A21" s="16"/>
      <c r="B21" s="16"/>
      <c r="C21" s="17"/>
      <c r="D21" s="18"/>
      <c r="E21" s="39" t="s">
        <v>152</v>
      </c>
      <c r="F21" s="144"/>
      <c r="G21" s="146" t="s">
        <v>134</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 x14ac:dyDescent="0.35">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 x14ac:dyDescent="0.35">
      <c r="A23" s="147" t="s">
        <v>153</v>
      </c>
      <c r="B23" s="40"/>
      <c r="C23" s="41"/>
      <c r="D23" s="42"/>
      <c r="E23" s="4"/>
    </row>
    <row r="24" spans="1:23" s="19" customFormat="1" ht="13" x14ac:dyDescent="0.35">
      <c r="A24" s="43"/>
      <c r="B24" s="40"/>
      <c r="C24" s="41"/>
      <c r="D24" s="30"/>
      <c r="E24" s="15"/>
    </row>
    <row r="25" spans="1:23" s="19" customFormat="1" ht="13" x14ac:dyDescent="0.35">
      <c r="A25" s="43"/>
      <c r="B25" s="40"/>
      <c r="C25" s="41"/>
      <c r="D25" s="30"/>
      <c r="E25" s="66" t="str">
        <f>InputsC!E11</f>
        <v>First Modelling Column Financial Year Number</v>
      </c>
      <c r="F25" s="70">
        <f>InputsC!F11</f>
        <v>2017</v>
      </c>
      <c r="G25" s="69" t="str">
        <f>InputsC!G11</f>
        <v>count</v>
      </c>
    </row>
    <row r="26" spans="1:23" s="19" customFormat="1" ht="13" x14ac:dyDescent="0.35">
      <c r="A26" s="43"/>
      <c r="B26" s="40"/>
      <c r="C26" s="41"/>
      <c r="D26" s="30"/>
      <c r="E26" s="66" t="str">
        <f>InputsC!E13</f>
        <v>Financial Year End Month Number</v>
      </c>
      <c r="F26" s="69">
        <f>InputsC!F13</f>
        <v>3</v>
      </c>
      <c r="G26" s="69" t="str">
        <f>InputsC!G13</f>
        <v>month #</v>
      </c>
    </row>
    <row r="27" spans="1:23" s="38" customFormat="1" ht="13" x14ac:dyDescent="0.35">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 x14ac:dyDescent="0.35">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 x14ac:dyDescent="0.35">
      <c r="A29" s="43"/>
      <c r="B29" s="40"/>
      <c r="C29" s="41"/>
      <c r="D29" s="30"/>
      <c r="E29" s="15" t="s">
        <v>154</v>
      </c>
      <c r="G29" s="19" t="s">
        <v>155</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2.5" x14ac:dyDescent="0.35"/>
    <row r="31" spans="1:23" s="6" customFormat="1" ht="13" x14ac:dyDescent="0.35">
      <c r="A31" s="48" t="s">
        <v>156</v>
      </c>
      <c r="B31" s="45"/>
      <c r="C31" s="46"/>
      <c r="D31" s="49"/>
      <c r="E31" s="4"/>
    </row>
    <row r="32" spans="1:23" s="6" customFormat="1" ht="13" x14ac:dyDescent="0.35">
      <c r="A32" s="48"/>
      <c r="B32" s="45"/>
      <c r="C32" s="46"/>
      <c r="D32" s="49"/>
      <c r="E32" s="4"/>
    </row>
    <row r="33" spans="1:81" s="32" customFormat="1" ht="13" x14ac:dyDescent="0.35">
      <c r="A33" s="50"/>
      <c r="B33" s="51"/>
      <c r="C33" s="52"/>
      <c r="D33" s="53"/>
      <c r="E33" s="67" t="str">
        <f>InputsC!E15</f>
        <v>Last Pre Forecast Date</v>
      </c>
      <c r="F33" s="68">
        <f>InputsC!F15</f>
        <v>43921</v>
      </c>
      <c r="G33" s="68" t="str">
        <f>InputsC!G15</f>
        <v>date</v>
      </c>
    </row>
    <row r="34" spans="1:81" s="56" customFormat="1" ht="13" x14ac:dyDescent="0.35">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 x14ac:dyDescent="0.35">
      <c r="A35" s="27"/>
      <c r="B35" s="28"/>
      <c r="C35" s="29"/>
      <c r="D35" s="30"/>
      <c r="E35" s="15" t="s">
        <v>140</v>
      </c>
      <c r="G35" s="19" t="s">
        <v>147</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 x14ac:dyDescent="0.35">
      <c r="A36" s="27"/>
      <c r="B36" s="28"/>
      <c r="C36" s="29"/>
      <c r="D36" s="30"/>
      <c r="E36" s="15" t="s">
        <v>157</v>
      </c>
      <c r="G36" s="19" t="s">
        <v>147</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 x14ac:dyDescent="0.35">
      <c r="A37" s="27"/>
      <c r="B37" s="40"/>
      <c r="C37" s="41"/>
      <c r="D37" s="42"/>
      <c r="E37" s="4" t="s">
        <v>158</v>
      </c>
      <c r="F37" s="57">
        <f xml:space="preserve"> SUM(J36:CC36)</f>
        <v>4</v>
      </c>
      <c r="G37" s="18" t="s">
        <v>145</v>
      </c>
    </row>
    <row r="38" spans="1:81" s="18" customFormat="1" ht="13" x14ac:dyDescent="0.35">
      <c r="A38" s="27"/>
      <c r="B38" s="40"/>
      <c r="C38" s="41"/>
      <c r="D38" s="42"/>
      <c r="E38" s="4"/>
    </row>
    <row r="39" spans="1:81" s="18" customFormat="1" ht="13" x14ac:dyDescent="0.35">
      <c r="A39" s="27" t="s">
        <v>159</v>
      </c>
      <c r="B39" s="40"/>
      <c r="C39" s="41"/>
      <c r="D39" s="42"/>
      <c r="E39" s="4"/>
    </row>
    <row r="40" spans="1:81" s="18" customFormat="1" ht="13" x14ac:dyDescent="0.35">
      <c r="A40" s="27"/>
      <c r="B40" s="40"/>
      <c r="C40" s="41"/>
      <c r="D40" s="42"/>
      <c r="E40" s="4"/>
    </row>
    <row r="41" spans="1:81" s="19" customFormat="1" ht="13" x14ac:dyDescent="0.35">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 x14ac:dyDescent="0.35">
      <c r="A42" s="43"/>
      <c r="B42" s="40"/>
      <c r="C42" s="41"/>
      <c r="D42" s="30"/>
      <c r="E42" s="15" t="s">
        <v>160</v>
      </c>
      <c r="G42" s="19" t="s">
        <v>147</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 x14ac:dyDescent="0.35">
      <c r="A43" s="43"/>
      <c r="B43" s="40"/>
      <c r="C43" s="41"/>
      <c r="D43" s="30"/>
      <c r="E43" s="15"/>
    </row>
    <row r="44" spans="1:81" s="32" customFormat="1" ht="13" x14ac:dyDescent="0.35">
      <c r="A44" s="50"/>
      <c r="B44" s="51"/>
      <c r="C44" s="52"/>
      <c r="D44" s="53"/>
      <c r="E44" s="67" t="str">
        <f>InputsC!E17</f>
        <v>Last Pre Forecast Flag</v>
      </c>
      <c r="F44" s="68">
        <f>InputsC!F17</f>
        <v>45382</v>
      </c>
      <c r="G44" s="68" t="str">
        <f>InputsC!G17</f>
        <v>date</v>
      </c>
    </row>
    <row r="45" spans="1:81" s="19" customFormat="1" ht="13" x14ac:dyDescent="0.35">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 x14ac:dyDescent="0.35">
      <c r="A46" s="43"/>
      <c r="B46" s="40"/>
      <c r="C46" s="41"/>
      <c r="D46" s="30"/>
      <c r="E46" s="4" t="s">
        <v>161</v>
      </c>
      <c r="G46" s="19" t="s">
        <v>147</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1</v>
      </c>
      <c r="R46" s="19">
        <f t="shared" si="22"/>
        <v>0</v>
      </c>
    </row>
    <row r="47" spans="1:81" s="19" customFormat="1" ht="13" x14ac:dyDescent="0.35">
      <c r="A47" s="43"/>
      <c r="B47" s="40"/>
      <c r="C47" s="41"/>
      <c r="D47" s="30"/>
      <c r="E47" s="4"/>
    </row>
    <row r="48" spans="1:81" s="19" customFormat="1" ht="13" x14ac:dyDescent="0.35">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 x14ac:dyDescent="0.35">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1</v>
      </c>
      <c r="R49" s="4">
        <f t="shared" si="24"/>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 x14ac:dyDescent="0.35">
      <c r="A50" s="43"/>
      <c r="B50" s="40"/>
      <c r="C50" s="41"/>
      <c r="D50" s="30"/>
      <c r="E50" s="39" t="s">
        <v>162</v>
      </c>
      <c r="G50" s="60" t="s">
        <v>147</v>
      </c>
      <c r="H50" s="60">
        <f xml:space="preserve"> SUM(L50:CC50)</f>
        <v>4</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0</v>
      </c>
    </row>
    <row r="51" spans="1:81" s="18" customFormat="1" ht="13" x14ac:dyDescent="0.35">
      <c r="A51" s="27"/>
      <c r="B51" s="40"/>
      <c r="C51" s="41"/>
      <c r="D51" s="42"/>
      <c r="E51" s="4" t="s">
        <v>163</v>
      </c>
      <c r="F51" s="18">
        <f xml:space="preserve"> SUM(L50:CC50)</f>
        <v>4</v>
      </c>
      <c r="G51" s="18" t="s">
        <v>145</v>
      </c>
    </row>
    <row r="52" spans="1:81" s="18" customFormat="1" ht="13" x14ac:dyDescent="0.35">
      <c r="A52" s="27"/>
      <c r="B52" s="40"/>
      <c r="C52" s="41"/>
      <c r="D52" s="42"/>
      <c r="E52" s="4"/>
    </row>
    <row r="53" spans="1:81" s="18" customFormat="1" ht="13" x14ac:dyDescent="0.35">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 x14ac:dyDescent="0.35">
      <c r="A54" s="27"/>
      <c r="B54" s="40"/>
      <c r="C54" s="41"/>
      <c r="D54" s="42"/>
      <c r="E54" s="4" t="str">
        <f xml:space="preserve"> E$50</f>
        <v>Forecast Period Flag</v>
      </c>
      <c r="F54" s="4">
        <f t="shared" ref="F54:R54" si="27" xml:space="preserve"> F$50</f>
        <v>0</v>
      </c>
      <c r="G54" s="4" t="str">
        <f t="shared" si="27"/>
        <v>flag</v>
      </c>
      <c r="H54" s="131">
        <f t="shared" si="27"/>
        <v>4</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0</v>
      </c>
    </row>
    <row r="55" spans="1:81" s="18" customFormat="1" ht="13" x14ac:dyDescent="0.35">
      <c r="A55" s="27"/>
      <c r="B55" s="40"/>
      <c r="C55" s="41"/>
      <c r="D55" s="42"/>
      <c r="E55" s="39" t="s">
        <v>164</v>
      </c>
      <c r="F55" s="144"/>
      <c r="G55" s="144" t="s">
        <v>147</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Post-Fcst</v>
      </c>
    </row>
    <row r="56" spans="1:81" s="18" customFormat="1" ht="13" x14ac:dyDescent="0.35">
      <c r="A56" s="27"/>
      <c r="B56" s="40"/>
      <c r="C56" s="41"/>
      <c r="D56" s="42"/>
      <c r="E56" s="39"/>
      <c r="F56" s="144"/>
      <c r="G56" s="144"/>
      <c r="H56" s="144"/>
      <c r="I56" s="144"/>
      <c r="J56" s="144"/>
      <c r="K56" s="144"/>
      <c r="L56" s="144"/>
      <c r="M56" s="144"/>
      <c r="N56" s="144"/>
      <c r="O56" s="144"/>
      <c r="P56" s="144"/>
      <c r="Q56" s="144"/>
      <c r="R56" s="144"/>
    </row>
    <row r="57" spans="1:81" s="60" customFormat="1" ht="13" x14ac:dyDescent="0.35">
      <c r="A57" s="152"/>
      <c r="B57" s="153"/>
      <c r="C57" s="154"/>
      <c r="D57" s="155"/>
      <c r="E57" s="156" t="s">
        <v>165</v>
      </c>
      <c r="F57" s="156"/>
      <c r="G57" s="156" t="s">
        <v>143</v>
      </c>
      <c r="H57" s="156"/>
      <c r="I57" s="156"/>
      <c r="J57" s="156">
        <v>0</v>
      </c>
      <c r="K57" s="156">
        <v>0</v>
      </c>
      <c r="L57" s="156">
        <v>0</v>
      </c>
      <c r="M57" s="156">
        <v>0</v>
      </c>
      <c r="N57" s="157">
        <v>1</v>
      </c>
      <c r="O57" s="157">
        <v>2</v>
      </c>
      <c r="P57" s="157">
        <v>3</v>
      </c>
      <c r="Q57" s="157">
        <v>4</v>
      </c>
      <c r="R57" s="157">
        <v>5</v>
      </c>
    </row>
    <row r="58" spans="1:81" s="18" customFormat="1" ht="13" x14ac:dyDescent="0.35">
      <c r="A58" s="27"/>
      <c r="B58" s="40"/>
      <c r="C58" s="41"/>
      <c r="D58" s="42"/>
      <c r="E58" s="39"/>
      <c r="F58" s="144"/>
      <c r="G58" s="144"/>
      <c r="H58" s="144"/>
      <c r="I58" s="144"/>
      <c r="J58" s="144"/>
      <c r="K58" s="144"/>
      <c r="L58" s="144"/>
      <c r="M58" s="144"/>
      <c r="N58" s="144"/>
      <c r="O58" s="144"/>
      <c r="P58" s="144"/>
      <c r="Q58" s="144"/>
      <c r="R58" s="144"/>
    </row>
    <row r="59" spans="1:81" s="108" customFormat="1" ht="13" x14ac:dyDescent="0.35">
      <c r="A59" s="27" t="s">
        <v>166</v>
      </c>
    </row>
    <row r="60" spans="1:81" s="108" customFormat="1" ht="12.5" x14ac:dyDescent="0.35"/>
    <row r="61" spans="1:81" s="108" customFormat="1" ht="13" x14ac:dyDescent="0.35">
      <c r="B61" s="119"/>
      <c r="C61" s="120"/>
      <c r="D61" s="121"/>
      <c r="E61" s="10" t="str">
        <f xml:space="preserve"> E$9</f>
        <v>Model column total</v>
      </c>
      <c r="F61" s="10">
        <f xml:space="preserve"> F$9</f>
        <v>9</v>
      </c>
      <c r="G61" s="10" t="str">
        <f xml:space="preserve"> G$9</f>
        <v>columns</v>
      </c>
    </row>
    <row r="62" spans="1:81" s="108" customFormat="1" ht="13" x14ac:dyDescent="0.35">
      <c r="B62" s="119"/>
      <c r="C62" s="120"/>
      <c r="D62" s="121" t="s">
        <v>167</v>
      </c>
      <c r="E62" s="10" t="str">
        <f xml:space="preserve"> E$37</f>
        <v>Pre Forecast Period Total</v>
      </c>
      <c r="F62" s="10">
        <f xml:space="preserve"> F$37</f>
        <v>4</v>
      </c>
      <c r="G62" s="10" t="str">
        <f xml:space="preserve"> G$37</f>
        <v>columns</v>
      </c>
    </row>
    <row r="63" spans="1:81" s="108" customFormat="1" ht="13" x14ac:dyDescent="0.35">
      <c r="B63" s="119"/>
      <c r="C63" s="120"/>
      <c r="D63" s="121" t="s">
        <v>167</v>
      </c>
      <c r="E63" s="10" t="str">
        <f xml:space="preserve"> E$51</f>
        <v xml:space="preserve">Forecast Period Total </v>
      </c>
      <c r="F63" s="10">
        <f xml:space="preserve"> F$51</f>
        <v>4</v>
      </c>
      <c r="G63" s="10" t="str">
        <f xml:space="preserve"> G$51</f>
        <v>columns</v>
      </c>
    </row>
    <row r="64" spans="1:81" s="108" customFormat="1" ht="13" x14ac:dyDescent="0.35">
      <c r="B64" s="119"/>
      <c r="C64" s="120"/>
      <c r="D64" s="122"/>
      <c r="E64" s="3" t="s">
        <v>168</v>
      </c>
      <c r="F64" s="118">
        <f xml:space="preserve"> IF(F61 - SUM(F62:F63) &lt;&gt; 0, 1, 0)</f>
        <v>1</v>
      </c>
      <c r="G64" s="123" t="s">
        <v>169</v>
      </c>
    </row>
    <row r="65" spans="1:1" s="108" customFormat="1" ht="12.5" x14ac:dyDescent="0.35"/>
    <row r="66" spans="1:1" s="133" customFormat="1" ht="13" x14ac:dyDescent="0.35">
      <c r="A66" s="134" t="s">
        <v>88</v>
      </c>
    </row>
    <row r="67" spans="1:1" s="108" customFormat="1" ht="12.5" x14ac:dyDescent="0.35"/>
    <row r="68" spans="1:1" s="108" customFormat="1" ht="12.5" hidden="1" x14ac:dyDescent="0.35"/>
    <row r="69" spans="1:1" s="108" customFormat="1" ht="12.5" hidden="1" x14ac:dyDescent="0.35"/>
    <row r="70" spans="1:1" s="108" customFormat="1" ht="12.5" hidden="1" x14ac:dyDescent="0.35"/>
    <row r="71" spans="1:1" s="108" customFormat="1" ht="12.5" hidden="1" x14ac:dyDescent="0.35"/>
    <row r="72" spans="1:1" s="108" customFormat="1" ht="12.5" hidden="1" x14ac:dyDescent="0.35"/>
    <row r="73" spans="1:1" s="108" customFormat="1" ht="12.5" hidden="1" x14ac:dyDescent="0.35"/>
    <row r="74" spans="1:1" s="108" customFormat="1" ht="12.5" hidden="1" x14ac:dyDescent="0.35"/>
    <row r="75" spans="1:1" s="108" customFormat="1" ht="12.5" hidden="1" x14ac:dyDescent="0.35"/>
    <row r="76" spans="1:1" s="108" customFormat="1" ht="12.5" hidden="1" x14ac:dyDescent="0.35"/>
    <row r="77" spans="1:1" ht="14.5" hidden="1" customHeight="1" x14ac:dyDescent="0.35"/>
    <row r="78" spans="1:1" ht="14.5" hidden="1" customHeight="1" x14ac:dyDescent="0.35"/>
    <row r="79" spans="1:1" ht="14.5" hidden="1" customHeight="1" x14ac:dyDescent="0.35"/>
  </sheetData>
  <conditionalFormatting sqref="F64">
    <cfRule type="cellIs" dxfId="15" priority="15" stopIfTrue="1" operator="notEqual">
      <formula>0</formula>
    </cfRule>
    <cfRule type="cellIs" dxfId="14" priority="16" stopIfTrue="1" operator="equal">
      <formula>""</formula>
    </cfRule>
  </conditionalFormatting>
  <conditionalFormatting sqref="J3:R3">
    <cfRule type="cellIs" dxfId="13" priority="1" operator="equal">
      <formula>"Post-Fcst"</formula>
    </cfRule>
    <cfRule type="cellIs" dxfId="12" priority="2" operator="equal">
      <formula>"Forecast"</formula>
    </cfRule>
    <cfRule type="cellIs" dxfId="11"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50" activePane="bottomRight" state="frozen"/>
      <selection pane="topRight"/>
      <selection pane="bottomLeft"/>
      <selection pane="bottomRight" activeCell="F63" sqref="F63"/>
    </sheetView>
  </sheetViews>
  <sheetFormatPr defaultColWidth="0" defaultRowHeight="14.5" zeroHeight="1" x14ac:dyDescent="0.35"/>
  <cols>
    <col min="1" max="1" width="1.1796875" style="8" customWidth="1"/>
    <col min="2" max="2" width="1.1796875" style="1" customWidth="1"/>
    <col min="3" max="3" width="1.1796875" style="2" customWidth="1"/>
    <col min="4" max="4" width="1.1796875" style="9" customWidth="1"/>
    <col min="5" max="5" width="124.54296875" style="10" bestFit="1" customWidth="1"/>
    <col min="6" max="6" width="14.1796875" style="10" customWidth="1"/>
    <col min="7" max="7" width="11.1796875" style="10" customWidth="1"/>
    <col min="8" max="8" width="12.54296875" style="10" customWidth="1"/>
    <col min="9" max="9" width="1.453125" style="10" customWidth="1"/>
    <col min="10" max="16" width="12.453125" style="10" customWidth="1"/>
    <col min="17" max="18" width="12.453125" style="164" customWidth="1"/>
  </cols>
  <sheetData>
    <row r="1" spans="1:18" ht="25" x14ac:dyDescent="0.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
      <c r="B6" s="12"/>
      <c r="C6" s="4"/>
      <c r="D6" s="11"/>
      <c r="E6" s="108"/>
      <c r="F6" s="14"/>
      <c r="G6" s="1"/>
      <c r="H6" s="14"/>
      <c r="I6" s="104"/>
      <c r="J6" s="136"/>
      <c r="K6" s="136"/>
      <c r="L6" s="136"/>
      <c r="M6" s="136"/>
      <c r="N6" s="136"/>
      <c r="O6" s="136"/>
      <c r="P6" s="136"/>
      <c r="Q6" s="136"/>
      <c r="R6" s="136"/>
    </row>
    <row r="7" spans="1:18" x14ac:dyDescent="0.35">
      <c r="A7" s="72" t="s">
        <v>170</v>
      </c>
      <c r="B7" s="72"/>
      <c r="C7" s="72"/>
      <c r="D7" s="72"/>
      <c r="E7" s="72"/>
      <c r="F7" s="72"/>
      <c r="G7" s="72"/>
      <c r="H7" s="72"/>
      <c r="I7" s="72"/>
      <c r="J7" s="72"/>
      <c r="K7" s="72"/>
      <c r="L7" s="72"/>
      <c r="M7" s="72"/>
      <c r="N7" s="72"/>
      <c r="O7" s="72"/>
      <c r="P7" s="72"/>
      <c r="Q7" s="72"/>
      <c r="R7" s="72"/>
    </row>
    <row r="8" spans="1:18" x14ac:dyDescent="0.35">
      <c r="A8" s="244"/>
      <c r="B8" s="244"/>
      <c r="C8" s="244"/>
      <c r="D8" s="244"/>
      <c r="E8" s="244"/>
      <c r="F8" s="244"/>
      <c r="G8" s="244"/>
      <c r="H8" s="244"/>
      <c r="I8" s="244"/>
      <c r="J8" s="244"/>
      <c r="K8" s="244"/>
      <c r="L8" s="244"/>
      <c r="M8" s="244"/>
      <c r="N8" s="244"/>
      <c r="O8" s="244"/>
      <c r="P8" s="244"/>
      <c r="Q8" s="244"/>
      <c r="R8" s="244"/>
    </row>
    <row r="9" spans="1:18" s="143" customFormat="1" x14ac:dyDescent="0.35">
      <c r="A9" s="111"/>
      <c r="B9" s="111"/>
      <c r="C9" s="111"/>
      <c r="D9" s="111"/>
      <c r="E9" s="111" t="str">
        <f xml:space="preserve"> InputsR!E$48</f>
        <v>Affinity Water totex allowance for Abingdon Reservoir - water resources (17-18 FYA CPIH deflated prices)</v>
      </c>
      <c r="F9" s="169">
        <f xml:space="preserve"> InputsR!F$48</f>
        <v>40.572000000000003</v>
      </c>
      <c r="G9" s="111" t="str">
        <f xml:space="preserve"> InputsR!G$48</f>
        <v>£m</v>
      </c>
      <c r="H9" s="111"/>
      <c r="I9" s="111"/>
      <c r="J9" s="111"/>
      <c r="K9" s="111"/>
      <c r="L9" s="111"/>
      <c r="M9" s="111"/>
      <c r="N9" s="111"/>
      <c r="O9" s="111"/>
      <c r="P9" s="111"/>
      <c r="Q9" s="111"/>
      <c r="R9" s="111"/>
    </row>
    <row r="10" spans="1:18" x14ac:dyDescent="0.35">
      <c r="A10" s="244"/>
      <c r="B10" s="244"/>
      <c r="C10" s="244"/>
      <c r="D10" s="244"/>
      <c r="E10" s="111" t="str">
        <f xml:space="preserve"> InputsR!E$49</f>
        <v>Thames Water totex allowance for Abingdon Reservoir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5">
      <c r="A11" s="244"/>
      <c r="B11" s="244"/>
      <c r="C11" s="244"/>
      <c r="D11" s="244"/>
      <c r="E11" s="244" t="s">
        <v>171</v>
      </c>
      <c r="F11" s="256">
        <f xml:space="preserve"> F9 + F10</f>
        <v>40.572000000000003</v>
      </c>
      <c r="G11" s="244" t="s">
        <v>125</v>
      </c>
      <c r="H11" s="244"/>
      <c r="I11" s="244"/>
      <c r="J11" s="244"/>
      <c r="K11" s="244"/>
      <c r="L11" s="244"/>
      <c r="M11" s="244"/>
      <c r="N11" s="244"/>
      <c r="O11" s="244"/>
      <c r="P11" s="244"/>
      <c r="Q11" s="244"/>
      <c r="R11" s="244"/>
    </row>
    <row r="12" spans="1:18" x14ac:dyDescent="0.35">
      <c r="A12" s="244"/>
      <c r="B12" s="244"/>
      <c r="C12" s="244"/>
      <c r="D12" s="244"/>
      <c r="E12" s="244"/>
      <c r="F12" s="244"/>
      <c r="G12" s="244"/>
      <c r="H12" s="244"/>
      <c r="I12" s="244"/>
      <c r="J12" s="244"/>
      <c r="K12" s="244"/>
      <c r="L12" s="244"/>
      <c r="M12" s="244"/>
      <c r="N12" s="244"/>
      <c r="O12" s="244"/>
      <c r="P12" s="244"/>
      <c r="Q12" s="244"/>
      <c r="R12" s="244"/>
    </row>
    <row r="13" spans="1:18" s="143" customFormat="1" x14ac:dyDescent="0.35">
      <c r="A13" s="111"/>
      <c r="B13" s="111"/>
      <c r="C13" s="111"/>
      <c r="D13" s="111"/>
      <c r="E13" s="111" t="str">
        <f xml:space="preserve"> InputsR!E$51</f>
        <v>Affinity Water totex allowance for Abingdon Reservoir - water network plus (17-18 FYA CPIH deflated prices)</v>
      </c>
      <c r="F13" s="169">
        <f xml:space="preserve"> InputsR!F$51</f>
        <v>0</v>
      </c>
      <c r="G13" s="111" t="str">
        <f xml:space="preserve"> InputsR!G$51</f>
        <v>£m</v>
      </c>
      <c r="H13" s="111"/>
      <c r="I13" s="111"/>
      <c r="J13" s="111"/>
      <c r="K13" s="111"/>
      <c r="L13" s="111"/>
      <c r="M13" s="111"/>
      <c r="N13" s="111"/>
      <c r="O13" s="111"/>
      <c r="P13" s="111"/>
      <c r="Q13" s="111"/>
      <c r="R13" s="111"/>
    </row>
    <row r="14" spans="1:18" s="143" customFormat="1" x14ac:dyDescent="0.35">
      <c r="A14" s="111"/>
      <c r="B14" s="111"/>
      <c r="C14" s="111"/>
      <c r="D14" s="111"/>
      <c r="E14" s="111" t="str">
        <f xml:space="preserve"> InputsR!E$52</f>
        <v>Thames Water totex allowance for Abingdon Reservoir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5">
      <c r="A15" s="244"/>
      <c r="B15" s="244"/>
      <c r="C15" s="244"/>
      <c r="D15" s="244"/>
      <c r="E15" s="244" t="s">
        <v>172</v>
      </c>
      <c r="F15" s="256">
        <f xml:space="preserve"> F13 + F14</f>
        <v>0</v>
      </c>
      <c r="G15" s="244" t="s">
        <v>125</v>
      </c>
      <c r="H15" s="256"/>
      <c r="I15" s="256"/>
      <c r="J15" s="256"/>
      <c r="K15" s="256"/>
      <c r="L15" s="256"/>
      <c r="M15" s="256"/>
      <c r="N15" s="256"/>
      <c r="O15" s="256"/>
      <c r="P15" s="256"/>
      <c r="Q15" s="256"/>
      <c r="R15" s="256"/>
    </row>
    <row r="16" spans="1:18" x14ac:dyDescent="0.35">
      <c r="A16" s="244"/>
      <c r="B16" s="244"/>
      <c r="C16" s="244"/>
      <c r="D16" s="244"/>
      <c r="E16" s="244"/>
      <c r="F16" s="244"/>
      <c r="G16" s="244"/>
      <c r="H16" s="244"/>
      <c r="I16" s="244"/>
      <c r="J16" s="244"/>
      <c r="K16" s="244"/>
      <c r="L16" s="244"/>
      <c r="M16" s="244"/>
      <c r="N16" s="244"/>
      <c r="O16" s="244"/>
      <c r="P16" s="244"/>
      <c r="Q16" s="244"/>
      <c r="R16" s="244"/>
    </row>
    <row r="17" spans="1:18" x14ac:dyDescent="0.35">
      <c r="A17" s="244"/>
      <c r="B17" s="172" t="s">
        <v>173</v>
      </c>
      <c r="C17" s="172"/>
      <c r="D17" s="244"/>
      <c r="E17" s="111"/>
      <c r="F17" s="111"/>
      <c r="G17" s="111"/>
      <c r="H17" s="167"/>
      <c r="I17" s="167"/>
      <c r="J17" s="167"/>
      <c r="K17" s="167"/>
      <c r="L17" s="167"/>
      <c r="M17" s="167"/>
      <c r="N17" s="167"/>
      <c r="O17" s="167"/>
      <c r="P17" s="167"/>
      <c r="Q17" s="167"/>
      <c r="R17" s="167"/>
    </row>
    <row r="18" spans="1:18" x14ac:dyDescent="0.35">
      <c r="A18" s="244"/>
      <c r="B18" s="244"/>
      <c r="C18" s="172"/>
      <c r="D18" s="244"/>
      <c r="E18" s="111"/>
      <c r="F18" s="111"/>
      <c r="G18" s="111"/>
      <c r="H18" s="167"/>
      <c r="I18" s="167"/>
      <c r="J18" s="167"/>
      <c r="K18" s="167"/>
      <c r="L18" s="167"/>
      <c r="M18" s="167"/>
      <c r="N18" s="167"/>
      <c r="O18" s="167"/>
      <c r="P18" s="167"/>
      <c r="Q18" s="167"/>
      <c r="R18" s="167"/>
    </row>
    <row r="19" spans="1:18" x14ac:dyDescent="0.35">
      <c r="A19" s="244"/>
      <c r="B19" s="244"/>
      <c r="C19" s="172" t="s">
        <v>174</v>
      </c>
      <c r="D19" s="172"/>
      <c r="E19" s="111"/>
      <c r="F19" s="111"/>
      <c r="G19" s="111"/>
      <c r="H19" s="167"/>
      <c r="I19" s="167"/>
      <c r="J19" s="167"/>
      <c r="K19" s="167"/>
      <c r="L19" s="167"/>
      <c r="M19" s="167"/>
      <c r="N19" s="167"/>
      <c r="O19" s="167"/>
      <c r="P19" s="167"/>
      <c r="Q19" s="167"/>
      <c r="R19" s="167"/>
    </row>
    <row r="20" spans="1:18" x14ac:dyDescent="0.35">
      <c r="A20" s="244"/>
      <c r="B20" s="244"/>
      <c r="C20" s="244"/>
      <c r="D20" s="244"/>
      <c r="E20" s="111"/>
      <c r="F20" s="111"/>
      <c r="G20" s="111"/>
      <c r="H20" s="167"/>
      <c r="I20" s="167"/>
      <c r="J20" s="167"/>
      <c r="K20" s="167"/>
      <c r="L20" s="167"/>
      <c r="M20" s="167"/>
      <c r="N20" s="167"/>
      <c r="O20" s="167"/>
      <c r="P20" s="167"/>
      <c r="Q20" s="167"/>
      <c r="R20" s="167"/>
    </row>
    <row r="21" spans="1:18" s="166" customFormat="1" x14ac:dyDescent="0.35">
      <c r="A21" s="168"/>
      <c r="B21" s="168"/>
      <c r="C21" s="168"/>
      <c r="D21" s="168"/>
      <c r="E21" s="111" t="str">
        <f xml:space="preserve"> InputsR!E$43</f>
        <v>Affinity Water cumulative percentage of allocated spend given gate reached for Abingdon Reservoir</v>
      </c>
      <c r="F21" s="167">
        <f xml:space="preserve"> InputsR!F$43</f>
        <v>1</v>
      </c>
      <c r="G21" s="111" t="str">
        <f xml:space="preserve"> InputsR!G$43</f>
        <v>%</v>
      </c>
      <c r="H21" s="167"/>
      <c r="I21" s="167"/>
      <c r="J21" s="167"/>
      <c r="K21" s="167"/>
      <c r="L21" s="167"/>
      <c r="M21" s="167"/>
      <c r="N21" s="167"/>
      <c r="O21" s="167"/>
      <c r="P21" s="167"/>
      <c r="Q21" s="167"/>
      <c r="R21" s="167"/>
    </row>
    <row r="22" spans="1:18" s="143" customFormat="1" x14ac:dyDescent="0.35">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5">
      <c r="A23" s="168"/>
      <c r="B23" s="168"/>
      <c r="C23" s="168"/>
      <c r="D23" s="168"/>
      <c r="E23" s="168" t="s">
        <v>175</v>
      </c>
      <c r="F23" s="174">
        <f xml:space="preserve"> IF( F21 &gt; F22, 1, 0 )</f>
        <v>1</v>
      </c>
      <c r="G23" s="168" t="s">
        <v>176</v>
      </c>
      <c r="H23" s="168"/>
      <c r="I23" s="168"/>
      <c r="J23" s="168"/>
      <c r="K23" s="168"/>
      <c r="L23" s="168"/>
      <c r="M23" s="168"/>
      <c r="N23" s="168"/>
      <c r="O23" s="168"/>
      <c r="P23" s="168"/>
      <c r="Q23" s="168"/>
      <c r="R23" s="168"/>
    </row>
    <row r="24" spans="1:18" x14ac:dyDescent="0.35">
      <c r="A24" s="244"/>
      <c r="B24" s="244"/>
      <c r="C24" s="244"/>
      <c r="D24" s="244"/>
      <c r="E24" s="111"/>
      <c r="F24" s="111"/>
      <c r="G24" s="111"/>
      <c r="H24" s="167"/>
      <c r="I24" s="167"/>
      <c r="J24" s="167"/>
      <c r="K24" s="167"/>
      <c r="L24" s="167"/>
      <c r="M24" s="167"/>
      <c r="N24" s="167"/>
      <c r="O24" s="167"/>
      <c r="P24" s="167"/>
      <c r="Q24" s="167"/>
      <c r="R24" s="167"/>
    </row>
    <row r="25" spans="1:18" s="143" customFormat="1" x14ac:dyDescent="0.35">
      <c r="A25" s="111"/>
      <c r="B25" s="111"/>
      <c r="C25" s="111"/>
      <c r="D25" s="111"/>
      <c r="E25" s="111" t="str">
        <f xml:space="preserve"> InputsR!E$48</f>
        <v>Affinity Water totex allowance for Abingdon Reservoir - water resources (17-18 FYA CPIH deflated prices)</v>
      </c>
      <c r="F25" s="169">
        <f xml:space="preserve"> InputsR!F$48</f>
        <v>40.572000000000003</v>
      </c>
      <c r="G25" s="111" t="str">
        <f xml:space="preserve"> InputsR!G$48</f>
        <v>£m</v>
      </c>
      <c r="H25" s="169"/>
      <c r="I25" s="169"/>
      <c r="J25" s="169"/>
      <c r="K25" s="169"/>
      <c r="L25" s="169"/>
      <c r="M25" s="169"/>
      <c r="N25" s="169"/>
      <c r="O25" s="169"/>
      <c r="P25" s="169"/>
      <c r="Q25" s="169"/>
      <c r="R25" s="169"/>
    </row>
    <row r="26" spans="1:18" s="166" customFormat="1" x14ac:dyDescent="0.35">
      <c r="A26" s="168"/>
      <c r="B26" s="168"/>
      <c r="C26" s="168"/>
      <c r="D26" s="168"/>
      <c r="E26" s="111" t="str">
        <f xml:space="preserve"> InputsR!E$43</f>
        <v>Affinity Water cumulative percentage of allocated spend given gate reached for Abingdon Reservoir</v>
      </c>
      <c r="F26" s="167">
        <f xml:space="preserve"> InputsR!F$43</f>
        <v>1</v>
      </c>
      <c r="G26" s="111" t="str">
        <f xml:space="preserve"> InputsR!G$43</f>
        <v>%</v>
      </c>
      <c r="H26" s="167"/>
      <c r="I26" s="167"/>
      <c r="J26" s="167"/>
      <c r="K26" s="167"/>
      <c r="L26" s="167"/>
      <c r="M26" s="167"/>
      <c r="N26" s="167"/>
      <c r="O26" s="167"/>
      <c r="P26" s="167"/>
      <c r="Q26" s="167"/>
      <c r="R26" s="167"/>
    </row>
    <row r="27" spans="1:18" s="166" customFormat="1" x14ac:dyDescent="0.35">
      <c r="A27" s="168"/>
      <c r="B27" s="168"/>
      <c r="C27" s="168"/>
      <c r="D27" s="168"/>
      <c r="E27" s="168" t="s">
        <v>177</v>
      </c>
      <c r="F27" s="171">
        <f xml:space="preserve"> F25 * F26</f>
        <v>40.572000000000003</v>
      </c>
      <c r="G27" s="168" t="s">
        <v>125</v>
      </c>
      <c r="H27" s="171"/>
      <c r="I27" s="171"/>
      <c r="J27" s="171"/>
      <c r="K27" s="171"/>
      <c r="L27" s="171"/>
      <c r="M27" s="171"/>
      <c r="N27" s="171"/>
      <c r="O27" s="171"/>
      <c r="P27" s="171"/>
      <c r="Q27" s="171"/>
      <c r="R27" s="171"/>
    </row>
    <row r="28" spans="1:18" s="166" customFormat="1" x14ac:dyDescent="0.35">
      <c r="A28" s="168"/>
      <c r="B28" s="168"/>
      <c r="C28" s="168"/>
      <c r="D28" s="168"/>
      <c r="E28" s="168"/>
      <c r="F28" s="171"/>
      <c r="G28" s="168"/>
      <c r="H28" s="171"/>
      <c r="I28" s="171"/>
      <c r="J28" s="171"/>
      <c r="K28" s="171"/>
      <c r="L28" s="171"/>
      <c r="M28" s="171"/>
      <c r="N28" s="171"/>
      <c r="O28" s="171"/>
      <c r="P28" s="171"/>
      <c r="Q28" s="171"/>
      <c r="R28" s="171"/>
    </row>
    <row r="29" spans="1:18" s="166" customFormat="1" x14ac:dyDescent="0.35">
      <c r="A29" s="168"/>
      <c r="B29" s="168"/>
      <c r="C29" s="168"/>
      <c r="D29" s="168"/>
      <c r="E29" s="111" t="str">
        <f xml:space="preserve"> InputsR!E$48</f>
        <v>Affinity Water totex allowance for Abingdon Reservoir - water resources (17-18 FYA CPIH deflated prices)</v>
      </c>
      <c r="F29" s="169">
        <f xml:space="preserve"> InputsR!F$48</f>
        <v>40.572000000000003</v>
      </c>
      <c r="G29" s="111" t="str">
        <f xml:space="preserve"> InputsR!G$48</f>
        <v>£m</v>
      </c>
      <c r="H29" s="169"/>
      <c r="I29" s="169"/>
      <c r="J29" s="169"/>
      <c r="K29" s="169"/>
      <c r="L29" s="169"/>
      <c r="M29" s="169"/>
      <c r="N29" s="169"/>
      <c r="O29" s="169"/>
      <c r="P29" s="169"/>
      <c r="Q29" s="169"/>
      <c r="R29" s="169"/>
    </row>
    <row r="30" spans="1:18" s="166" customFormat="1" x14ac:dyDescent="0.35">
      <c r="A30" s="168"/>
      <c r="B30" s="168"/>
      <c r="C30" s="168"/>
      <c r="D30" s="168"/>
      <c r="E30" s="184" t="str">
        <f xml:space="preserve"> E$27</f>
        <v>Company 1 totex allowance for [funded scheme 1] given gate reached - water resources (17-18 FYA CPIH deflated prices)</v>
      </c>
      <c r="F30" s="185">
        <f xml:space="preserve"> F$27</f>
        <v>40.572000000000003</v>
      </c>
      <c r="G30" s="184" t="str">
        <f xml:space="preserve"> G$27</f>
        <v>£m</v>
      </c>
      <c r="H30" s="171"/>
      <c r="I30" s="171"/>
      <c r="J30" s="171"/>
      <c r="K30" s="171"/>
      <c r="L30" s="171"/>
      <c r="M30" s="171"/>
      <c r="N30" s="171"/>
      <c r="O30" s="171"/>
      <c r="P30" s="171"/>
      <c r="Q30" s="171"/>
      <c r="R30" s="171"/>
    </row>
    <row r="31" spans="1:18" s="166" customFormat="1" x14ac:dyDescent="0.35">
      <c r="A31" s="168"/>
      <c r="B31" s="168"/>
      <c r="C31" s="168"/>
      <c r="D31" s="168"/>
      <c r="E31" s="168" t="s">
        <v>178</v>
      </c>
      <c r="F31" s="171">
        <f xml:space="preserve"> F30 - F29</f>
        <v>0</v>
      </c>
      <c r="G31" s="168" t="s">
        <v>125</v>
      </c>
      <c r="H31" s="171"/>
      <c r="I31" s="171"/>
      <c r="J31" s="171"/>
      <c r="K31" s="171"/>
      <c r="L31" s="171"/>
      <c r="M31" s="171"/>
      <c r="N31" s="171"/>
      <c r="O31" s="171"/>
      <c r="P31" s="171"/>
      <c r="Q31" s="171"/>
      <c r="R31" s="171"/>
    </row>
    <row r="32" spans="1:18" s="166" customFormat="1" x14ac:dyDescent="0.35">
      <c r="A32" s="168"/>
      <c r="B32" s="168"/>
      <c r="C32" s="168"/>
      <c r="D32" s="168"/>
      <c r="E32" s="168"/>
      <c r="F32" s="171"/>
      <c r="G32" s="168"/>
      <c r="H32" s="171"/>
      <c r="I32" s="171"/>
      <c r="J32" s="171"/>
      <c r="K32" s="171"/>
      <c r="L32" s="171"/>
      <c r="M32" s="171"/>
      <c r="N32" s="171"/>
      <c r="O32" s="171"/>
      <c r="P32" s="171"/>
      <c r="Q32" s="171"/>
      <c r="R32" s="171"/>
    </row>
    <row r="33" spans="1:18" s="143" customFormat="1" x14ac:dyDescent="0.35">
      <c r="A33" s="111"/>
      <c r="B33" s="111"/>
      <c r="C33" s="111"/>
      <c r="D33" s="111"/>
      <c r="E33" s="111" t="str">
        <f xml:space="preserve"> InputsR!E$62</f>
        <v>Affinity Water outturn totex for Abingdon Reservoir - water resources (17-18 FYA CPIH deflated prices)</v>
      </c>
      <c r="F33" s="169">
        <f xml:space="preserve"> InputsR!F$62</f>
        <v>0.90859047411117555</v>
      </c>
      <c r="G33" s="111" t="str">
        <f xml:space="preserve"> InputsR!G$62</f>
        <v>£m</v>
      </c>
      <c r="H33" s="169"/>
      <c r="I33" s="169"/>
      <c r="J33" s="169"/>
      <c r="K33" s="169"/>
      <c r="L33" s="169"/>
      <c r="M33" s="169"/>
      <c r="N33" s="169"/>
      <c r="O33" s="169"/>
      <c r="P33" s="169"/>
      <c r="Q33" s="169"/>
      <c r="R33" s="169"/>
    </row>
    <row r="34" spans="1:18" s="166" customFormat="1" x14ac:dyDescent="0.35">
      <c r="A34" s="168"/>
      <c r="B34" s="168"/>
      <c r="C34" s="168"/>
      <c r="D34" s="168"/>
      <c r="E34" s="168" t="str">
        <f xml:space="preserve"> E$27</f>
        <v>Company 1 totex allowance for [funded scheme 1] given gate reached - water resources (17-18 FYA CPIH deflated prices)</v>
      </c>
      <c r="F34" s="171">
        <f xml:space="preserve"> F$27</f>
        <v>40.572000000000003</v>
      </c>
      <c r="G34" s="168" t="str">
        <f xml:space="preserve"> G$27</f>
        <v>£m</v>
      </c>
      <c r="H34" s="171"/>
      <c r="I34" s="171"/>
      <c r="J34" s="171"/>
      <c r="K34" s="171"/>
      <c r="L34" s="171"/>
      <c r="M34" s="171"/>
      <c r="N34" s="171"/>
      <c r="O34" s="171"/>
      <c r="P34" s="171"/>
      <c r="Q34" s="171"/>
      <c r="R34" s="171"/>
    </row>
    <row r="35" spans="1:18" s="166" customFormat="1" x14ac:dyDescent="0.35">
      <c r="A35" s="168"/>
      <c r="B35" s="168"/>
      <c r="C35" s="168"/>
      <c r="D35" s="168"/>
      <c r="E35" s="168" t="s">
        <v>179</v>
      </c>
      <c r="F35" s="171">
        <f xml:space="preserve"> IF( F33 - F34 &gt;= 0, 0, F33 - F34 )</f>
        <v>-39.663409525888824</v>
      </c>
      <c r="G35" s="168" t="s">
        <v>125</v>
      </c>
      <c r="H35" s="171"/>
      <c r="I35" s="171"/>
      <c r="J35" s="171"/>
      <c r="K35" s="171"/>
      <c r="L35" s="171"/>
      <c r="M35" s="171"/>
      <c r="N35" s="171"/>
      <c r="O35" s="171"/>
      <c r="P35" s="171"/>
      <c r="Q35" s="171"/>
      <c r="R35" s="171"/>
    </row>
    <row r="36" spans="1:18" s="166" customFormat="1" x14ac:dyDescent="0.35">
      <c r="A36" s="168"/>
      <c r="B36" s="168"/>
      <c r="C36" s="168"/>
      <c r="D36" s="168"/>
      <c r="E36" s="168"/>
      <c r="F36" s="171"/>
      <c r="G36" s="168"/>
      <c r="H36" s="171"/>
      <c r="I36" s="171"/>
      <c r="J36" s="171"/>
      <c r="K36" s="171"/>
      <c r="L36" s="171"/>
      <c r="M36" s="171"/>
      <c r="N36" s="171"/>
      <c r="O36" s="171"/>
      <c r="P36" s="171"/>
      <c r="Q36" s="171"/>
      <c r="R36" s="171"/>
    </row>
    <row r="37" spans="1:18" s="143" customFormat="1" x14ac:dyDescent="0.35">
      <c r="A37" s="111"/>
      <c r="B37" s="111"/>
      <c r="C37" s="111"/>
      <c r="D37" s="111"/>
      <c r="E37" s="111" t="str">
        <f xml:space="preserve"> InputsR!E$62</f>
        <v>Affinity Water outturn totex for Abingdon Reservoir - water resources (17-18 FYA CPIH deflated prices)</v>
      </c>
      <c r="F37" s="169">
        <f xml:space="preserve"> InputsR!F$62</f>
        <v>0.90859047411117555</v>
      </c>
      <c r="G37" s="111" t="str">
        <f xml:space="preserve"> InputsR!G$62</f>
        <v>£m</v>
      </c>
      <c r="H37" s="169"/>
      <c r="I37" s="169"/>
      <c r="J37" s="169"/>
      <c r="K37" s="169"/>
      <c r="L37" s="169"/>
      <c r="M37" s="169"/>
      <c r="N37" s="169"/>
      <c r="O37" s="169"/>
      <c r="P37" s="169"/>
      <c r="Q37" s="169"/>
      <c r="R37" s="169"/>
    </row>
    <row r="38" spans="1:18" s="166" customFormat="1" x14ac:dyDescent="0.35">
      <c r="A38" s="168"/>
      <c r="B38" s="168"/>
      <c r="C38" s="168"/>
      <c r="D38" s="168"/>
      <c r="E38" s="168" t="str">
        <f xml:space="preserve"> E$27</f>
        <v>Company 1 totex allowance for [funded scheme 1] given gate reached - water resources (17-18 FYA CPIH deflated prices)</v>
      </c>
      <c r="F38" s="171">
        <f xml:space="preserve"> F$27</f>
        <v>40.572000000000003</v>
      </c>
      <c r="G38" s="168" t="str">
        <f xml:space="preserve"> G$27</f>
        <v>£m</v>
      </c>
      <c r="H38" s="171"/>
      <c r="I38" s="171"/>
      <c r="J38" s="171"/>
      <c r="K38" s="171"/>
      <c r="L38" s="171"/>
      <c r="M38" s="171"/>
      <c r="N38" s="171"/>
      <c r="O38" s="171"/>
      <c r="P38" s="171"/>
      <c r="Q38" s="171"/>
      <c r="R38" s="171"/>
    </row>
    <row r="39" spans="1:18" s="166" customFormat="1" x14ac:dyDescent="0.35">
      <c r="A39" s="168"/>
      <c r="B39" s="168"/>
      <c r="C39" s="168"/>
      <c r="D39" s="168"/>
      <c r="E39" s="167" t="str">
        <f xml:space="preserve"> InputsR!E$23</f>
        <v>Totex sharing rate</v>
      </c>
      <c r="F39" s="167">
        <f xml:space="preserve"> InputsR!F$23</f>
        <v>0.5</v>
      </c>
      <c r="G39" s="167" t="str">
        <f xml:space="preserve"> InputsR!G$23</f>
        <v>%</v>
      </c>
      <c r="H39" s="167"/>
      <c r="I39" s="167"/>
      <c r="J39" s="167"/>
      <c r="K39" s="167"/>
      <c r="L39" s="167"/>
      <c r="M39" s="167"/>
      <c r="N39" s="167"/>
      <c r="O39" s="167"/>
      <c r="P39" s="167"/>
      <c r="Q39" s="167"/>
      <c r="R39" s="167"/>
    </row>
    <row r="40" spans="1:18" s="166" customFormat="1" x14ac:dyDescent="0.35">
      <c r="A40" s="168"/>
      <c r="B40" s="168"/>
      <c r="C40" s="168"/>
      <c r="D40" s="168"/>
      <c r="E40" s="168" t="s">
        <v>180</v>
      </c>
      <c r="F40" s="171">
        <f xml:space="preserve"> ( F37 - F38 ) * F39</f>
        <v>-19.831704762944412</v>
      </c>
      <c r="G40" s="168" t="s">
        <v>125</v>
      </c>
      <c r="H40" s="171"/>
      <c r="I40" s="171"/>
      <c r="J40" s="171"/>
      <c r="K40" s="171"/>
      <c r="L40" s="171"/>
      <c r="M40" s="171"/>
      <c r="N40" s="171"/>
      <c r="O40" s="171"/>
      <c r="P40" s="171"/>
      <c r="Q40" s="171"/>
      <c r="R40" s="171"/>
    </row>
    <row r="41" spans="1:18" s="166" customFormat="1" x14ac:dyDescent="0.35">
      <c r="A41" s="168"/>
      <c r="B41" s="168"/>
      <c r="C41" s="168"/>
      <c r="D41" s="168"/>
      <c r="E41" s="168"/>
      <c r="F41" s="171"/>
      <c r="G41" s="168"/>
      <c r="H41" s="171"/>
      <c r="I41" s="171"/>
      <c r="J41" s="171"/>
      <c r="K41" s="171"/>
      <c r="L41" s="171"/>
      <c r="M41" s="171"/>
      <c r="N41" s="171"/>
      <c r="O41" s="171"/>
      <c r="P41" s="171"/>
      <c r="Q41" s="171"/>
      <c r="R41" s="171"/>
    </row>
    <row r="42" spans="1:18" s="166" customFormat="1" x14ac:dyDescent="0.35">
      <c r="A42" s="168"/>
      <c r="B42" s="168"/>
      <c r="C42" s="168"/>
      <c r="D42" s="168"/>
      <c r="E42" s="168" t="str">
        <f xml:space="preserve"> E$35</f>
        <v>Company 1 totex adjustment for [funded scheme 1] with no totex sharing - water resources (17-18 FYA CPIH deflated prices)</v>
      </c>
      <c r="F42" s="171">
        <f xml:space="preserve"> F$35</f>
        <v>-39.663409525888824</v>
      </c>
      <c r="G42" s="168" t="str">
        <f xml:space="preserve"> G$35</f>
        <v>£m</v>
      </c>
      <c r="H42" s="173"/>
      <c r="I42" s="173"/>
      <c r="J42" s="173"/>
      <c r="K42" s="173"/>
      <c r="L42" s="173"/>
      <c r="M42" s="173"/>
      <c r="N42" s="173"/>
      <c r="O42" s="173"/>
      <c r="P42" s="173"/>
      <c r="Q42" s="173"/>
      <c r="R42" s="173"/>
    </row>
    <row r="43" spans="1:18" s="166" customFormat="1" x14ac:dyDescent="0.35">
      <c r="A43" s="168"/>
      <c r="B43" s="168"/>
      <c r="C43" s="168"/>
      <c r="D43" s="168"/>
      <c r="E43" s="170" t="str">
        <f xml:space="preserve"> E$40</f>
        <v>Company 1 totex adjustment for [funded scheme 1] with totex sharing - water resources (17-18 FYA CPIH deflated prices)</v>
      </c>
      <c r="F43" s="173">
        <f xml:space="preserve"> F$40</f>
        <v>-19.831704762944412</v>
      </c>
      <c r="G43" s="170" t="str">
        <f xml:space="preserve"> G$40</f>
        <v>£m</v>
      </c>
      <c r="H43" s="173"/>
      <c r="I43" s="173"/>
      <c r="J43" s="173"/>
      <c r="K43" s="173"/>
      <c r="L43" s="173"/>
      <c r="M43" s="173"/>
      <c r="N43" s="173"/>
      <c r="O43" s="173"/>
      <c r="P43" s="173"/>
      <c r="Q43" s="173"/>
      <c r="R43" s="173"/>
    </row>
    <row r="44" spans="1:18" s="166" customFormat="1" x14ac:dyDescent="0.35">
      <c r="A44" s="168"/>
      <c r="B44" s="168"/>
      <c r="C44" s="168"/>
      <c r="D44" s="168"/>
      <c r="E44" s="168" t="str">
        <f xml:space="preserve"> E$23</f>
        <v>Totex sharing application</v>
      </c>
      <c r="F44" s="168">
        <f xml:space="preserve"> F$23</f>
        <v>1</v>
      </c>
      <c r="G44" s="168" t="str">
        <f xml:space="preserve"> G$23</f>
        <v>Boolean</v>
      </c>
      <c r="H44" s="168"/>
      <c r="I44" s="168"/>
      <c r="J44" s="168"/>
      <c r="K44" s="168"/>
      <c r="L44" s="168"/>
      <c r="M44" s="168"/>
      <c r="N44" s="168"/>
      <c r="O44" s="168"/>
      <c r="P44" s="168"/>
      <c r="Q44" s="168"/>
      <c r="R44" s="168"/>
    </row>
    <row r="45" spans="1:18" s="166" customFormat="1" x14ac:dyDescent="0.35">
      <c r="A45" s="168"/>
      <c r="B45" s="168"/>
      <c r="C45" s="168"/>
      <c r="D45" s="168"/>
      <c r="E45" s="170" t="s">
        <v>181</v>
      </c>
      <c r="F45" s="173">
        <f xml:space="preserve"> IF( F44 = 1, F43, F42 )</f>
        <v>-19.831704762944412</v>
      </c>
      <c r="G45" s="170" t="s">
        <v>125</v>
      </c>
      <c r="H45" s="170"/>
      <c r="I45" s="170"/>
      <c r="J45" s="170"/>
      <c r="K45" s="170"/>
      <c r="L45" s="170"/>
      <c r="M45" s="170"/>
      <c r="N45" s="170"/>
      <c r="O45" s="170"/>
      <c r="P45" s="170"/>
      <c r="Q45" s="170"/>
      <c r="R45" s="170"/>
    </row>
    <row r="46" spans="1:18" s="166" customFormat="1" x14ac:dyDescent="0.35">
      <c r="A46" s="168"/>
      <c r="B46" s="168"/>
      <c r="C46" s="168"/>
      <c r="D46" s="168"/>
      <c r="E46" s="176"/>
      <c r="F46" s="170"/>
      <c r="G46" s="170"/>
      <c r="H46" s="170"/>
      <c r="I46" s="170"/>
      <c r="J46" s="170"/>
      <c r="K46" s="170"/>
      <c r="L46" s="170"/>
      <c r="M46" s="170"/>
      <c r="N46" s="170"/>
      <c r="O46" s="170"/>
      <c r="P46" s="170"/>
      <c r="Q46" s="170"/>
      <c r="R46" s="170"/>
    </row>
    <row r="47" spans="1:18" s="166" customFormat="1" x14ac:dyDescent="0.35">
      <c r="A47" s="168"/>
      <c r="B47" s="168"/>
      <c r="C47" s="168"/>
      <c r="D47" s="168"/>
      <c r="E47" s="189" t="str">
        <f xml:space="preserve"> E$31</f>
        <v>Company 1 unspent totex clawback for [funded scheme 1] given gate reached - water resources (17-18 FYA CPIH deflated prices)</v>
      </c>
      <c r="F47" s="190">
        <f xml:space="preserve"> F$31</f>
        <v>0</v>
      </c>
      <c r="G47" s="189" t="str">
        <f xml:space="preserve"> G$31</f>
        <v>£m</v>
      </c>
      <c r="H47" s="190"/>
      <c r="I47" s="190"/>
      <c r="J47" s="190"/>
      <c r="K47" s="190"/>
      <c r="L47" s="190"/>
      <c r="M47" s="190"/>
      <c r="N47" s="190"/>
      <c r="O47" s="190"/>
      <c r="P47" s="190"/>
      <c r="Q47" s="190"/>
      <c r="R47" s="190"/>
    </row>
    <row r="48" spans="1:18" s="166" customFormat="1" x14ac:dyDescent="0.35">
      <c r="A48" s="168"/>
      <c r="B48" s="168"/>
      <c r="C48" s="168"/>
      <c r="D48" s="168"/>
      <c r="E48" s="191" t="str">
        <f xml:space="preserve"> E$45</f>
        <v>Company 1 totex sharing adjustment for [funded scheme 1] - water resources (17-18 FYA CPIH deflated prices)</v>
      </c>
      <c r="F48" s="190">
        <f xml:space="preserve"> F$45</f>
        <v>-19.831704762944412</v>
      </c>
      <c r="G48" s="191" t="str">
        <f xml:space="preserve"> G$45</f>
        <v>£m</v>
      </c>
      <c r="H48" s="170"/>
      <c r="I48" s="170"/>
      <c r="J48" s="170"/>
      <c r="K48" s="170"/>
      <c r="L48" s="170"/>
      <c r="M48" s="170"/>
      <c r="N48" s="170"/>
      <c r="O48" s="170"/>
      <c r="P48" s="170"/>
      <c r="Q48" s="170"/>
      <c r="R48" s="170"/>
    </row>
    <row r="49" spans="1:18" s="166" customFormat="1" x14ac:dyDescent="0.35">
      <c r="A49" s="168"/>
      <c r="B49" s="168"/>
      <c r="C49" s="168"/>
      <c r="D49" s="168"/>
      <c r="E49" s="191" t="s">
        <v>182</v>
      </c>
      <c r="F49" s="190">
        <f xml:space="preserve"> F47 + F48</f>
        <v>-19.831704762944412</v>
      </c>
      <c r="G49" s="191" t="s">
        <v>125</v>
      </c>
      <c r="H49" s="170"/>
      <c r="I49" s="170"/>
      <c r="J49" s="170"/>
      <c r="K49" s="170"/>
      <c r="L49" s="170"/>
      <c r="M49" s="170"/>
      <c r="N49" s="170"/>
      <c r="O49" s="170"/>
      <c r="P49" s="170"/>
      <c r="Q49" s="170"/>
      <c r="R49" s="170"/>
    </row>
    <row r="50" spans="1:18" s="210" customFormat="1" x14ac:dyDescent="0.35">
      <c r="A50" s="207"/>
      <c r="B50" s="207"/>
      <c r="C50" s="207"/>
      <c r="D50" s="207"/>
      <c r="E50" s="199"/>
      <c r="F50" s="208"/>
      <c r="G50" s="199"/>
      <c r="H50" s="199"/>
      <c r="I50" s="199"/>
      <c r="J50" s="209"/>
      <c r="K50" s="209"/>
      <c r="L50" s="209"/>
      <c r="M50" s="209"/>
      <c r="N50" s="209"/>
      <c r="O50" s="209"/>
      <c r="P50" s="209"/>
      <c r="Q50" s="209"/>
      <c r="R50" s="209"/>
    </row>
    <row r="51" spans="1:18" s="210" customFormat="1" x14ac:dyDescent="0.35">
      <c r="A51" s="207"/>
      <c r="B51" s="207"/>
      <c r="C51" s="207"/>
      <c r="D51" s="120" t="s">
        <v>183</v>
      </c>
      <c r="E51" s="120"/>
      <c r="F51" s="208"/>
      <c r="G51" s="199"/>
      <c r="H51" s="199"/>
      <c r="I51" s="199"/>
      <c r="J51" s="209"/>
      <c r="K51" s="209"/>
      <c r="L51" s="209"/>
      <c r="M51" s="209"/>
      <c r="N51" s="209"/>
      <c r="O51" s="209"/>
      <c r="P51" s="209"/>
      <c r="Q51" s="209"/>
      <c r="R51" s="209"/>
    </row>
    <row r="52" spans="1:18" s="210" customFormat="1" x14ac:dyDescent="0.35">
      <c r="A52" s="207"/>
      <c r="B52" s="207"/>
      <c r="C52" s="207"/>
      <c r="D52" s="207"/>
      <c r="E52" s="199"/>
      <c r="F52" s="208"/>
      <c r="G52" s="199"/>
      <c r="H52" s="199"/>
      <c r="I52" s="199"/>
      <c r="J52" s="209"/>
      <c r="K52" s="209"/>
      <c r="L52" s="209"/>
      <c r="M52" s="209"/>
      <c r="N52" s="209"/>
      <c r="O52" s="209"/>
      <c r="P52" s="209"/>
      <c r="Q52" s="209"/>
      <c r="R52" s="209"/>
    </row>
    <row r="53" spans="1:18" s="210" customFormat="1" x14ac:dyDescent="0.35">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5">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5">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5">
      <c r="A56" s="207"/>
      <c r="B56" s="207"/>
      <c r="C56" s="207"/>
      <c r="D56" s="207"/>
      <c r="E56" s="199" t="s">
        <v>184</v>
      </c>
      <c r="F56" s="214">
        <f xml:space="preserve"> SUM( F53:F55 )</f>
        <v>0.9</v>
      </c>
      <c r="G56" s="199" t="s">
        <v>105</v>
      </c>
      <c r="H56" s="199"/>
      <c r="I56" s="199"/>
      <c r="J56" s="209"/>
      <c r="K56" s="209"/>
      <c r="L56" s="209"/>
      <c r="M56" s="209"/>
      <c r="N56" s="209"/>
      <c r="O56" s="209"/>
      <c r="P56" s="209"/>
      <c r="Q56" s="209"/>
      <c r="R56" s="209"/>
    </row>
    <row r="57" spans="1:18" s="210" customFormat="1" x14ac:dyDescent="0.35">
      <c r="A57" s="207"/>
      <c r="B57" s="207"/>
      <c r="C57" s="207"/>
      <c r="D57" s="207"/>
      <c r="E57" s="199"/>
      <c r="F57" s="208"/>
      <c r="G57" s="199"/>
      <c r="H57" s="199"/>
      <c r="I57" s="199"/>
      <c r="J57" s="209"/>
      <c r="K57" s="209"/>
      <c r="L57" s="209"/>
      <c r="M57" s="209"/>
      <c r="N57" s="209"/>
      <c r="O57" s="209"/>
      <c r="P57" s="209"/>
      <c r="Q57" s="209"/>
      <c r="R57" s="209"/>
    </row>
    <row r="58" spans="1:18" s="210" customFormat="1" x14ac:dyDescent="0.35">
      <c r="A58" s="207"/>
      <c r="B58" s="207"/>
      <c r="C58" s="207"/>
      <c r="D58" s="207"/>
      <c r="E58" s="200" t="str">
        <f xml:space="preserve"> E$49</f>
        <v>Company 1 total totex adjustment for [funded scheme 1] - water resources (17-18 FYA CPIH deflated prices)</v>
      </c>
      <c r="F58" s="211">
        <f xml:space="preserve"> F$49</f>
        <v>-19.831704762944412</v>
      </c>
      <c r="G58" s="200" t="str">
        <f xml:space="preserve"> G$49</f>
        <v>£m</v>
      </c>
      <c r="H58" s="199"/>
      <c r="I58" s="199"/>
      <c r="J58" s="209"/>
      <c r="K58" s="209"/>
      <c r="L58" s="209"/>
      <c r="M58" s="209"/>
      <c r="N58" s="209"/>
      <c r="O58" s="209"/>
      <c r="P58" s="209"/>
      <c r="Q58" s="209"/>
      <c r="R58" s="209"/>
    </row>
    <row r="59" spans="1:18" s="210" customFormat="1" x14ac:dyDescent="0.35">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5">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5">
      <c r="A61" s="207"/>
      <c r="B61" s="207"/>
      <c r="C61" s="207"/>
      <c r="D61" s="207"/>
      <c r="E61" s="212" t="str">
        <f xml:space="preserve"> InputsR!E$27</f>
        <v>Discount rate</v>
      </c>
      <c r="F61" s="213">
        <f xml:space="preserve"> InputsR!F$27</f>
        <v>2.92E-2</v>
      </c>
      <c r="G61" s="212" t="str">
        <f xml:space="preserve"> InputsR!G$27</f>
        <v>%</v>
      </c>
      <c r="H61" s="199"/>
      <c r="I61" s="199"/>
      <c r="J61" s="209"/>
      <c r="K61" s="209"/>
      <c r="L61" s="209"/>
      <c r="M61" s="209"/>
      <c r="N61" s="209"/>
      <c r="O61" s="209"/>
      <c r="P61" s="209"/>
      <c r="Q61" s="209"/>
      <c r="R61" s="209"/>
    </row>
    <row r="62" spans="1:18" s="210" customFormat="1" x14ac:dyDescent="0.35">
      <c r="A62" s="207"/>
      <c r="B62" s="207"/>
      <c r="C62" s="207"/>
      <c r="D62" s="207"/>
      <c r="E62" s="212" t="str">
        <f xml:space="preserve"> InputsR!E$17</f>
        <v>Years of discounting required for project abandoned at gate 1</v>
      </c>
      <c r="F62" s="216">
        <f xml:space="preserve"> InputsR!F$17</f>
        <v>3</v>
      </c>
      <c r="G62" s="212" t="str">
        <f xml:space="preserve"> InputsR!G$17</f>
        <v>#</v>
      </c>
      <c r="H62" s="199"/>
      <c r="I62" s="199"/>
      <c r="J62" s="209"/>
      <c r="K62" s="209"/>
      <c r="L62" s="209"/>
      <c r="M62" s="209"/>
      <c r="N62" s="209"/>
      <c r="O62" s="209"/>
      <c r="P62" s="209"/>
      <c r="Q62" s="209"/>
      <c r="R62" s="209"/>
    </row>
    <row r="63" spans="1:18" s="210" customFormat="1" x14ac:dyDescent="0.35">
      <c r="A63" s="207"/>
      <c r="B63" s="207"/>
      <c r="C63" s="207"/>
      <c r="D63" s="207"/>
      <c r="E63" s="199" t="s">
        <v>185</v>
      </c>
      <c r="F63" s="208">
        <f xml:space="preserve"> (F59 / F60) * F58 * (1 + F61) ^ F62</f>
        <v>-3.6033639610207064</v>
      </c>
      <c r="G63" s="199" t="s">
        <v>125</v>
      </c>
      <c r="H63" s="199"/>
      <c r="I63" s="199"/>
      <c r="J63" s="209"/>
      <c r="K63" s="209"/>
      <c r="L63" s="209"/>
      <c r="M63" s="209"/>
      <c r="N63" s="209"/>
      <c r="O63" s="209"/>
      <c r="P63" s="209"/>
      <c r="Q63" s="209"/>
      <c r="R63" s="209"/>
    </row>
    <row r="64" spans="1:18" s="210" customFormat="1" x14ac:dyDescent="0.35">
      <c r="A64" s="207"/>
      <c r="B64" s="207"/>
      <c r="C64" s="207"/>
      <c r="D64" s="207"/>
      <c r="E64" s="199"/>
      <c r="F64" s="208"/>
      <c r="G64" s="199"/>
      <c r="H64" s="199"/>
      <c r="I64" s="199"/>
      <c r="J64" s="209"/>
      <c r="K64" s="209"/>
      <c r="L64" s="209"/>
      <c r="M64" s="209"/>
      <c r="N64" s="209"/>
      <c r="O64" s="209"/>
      <c r="P64" s="209"/>
      <c r="Q64" s="209"/>
      <c r="R64" s="209"/>
    </row>
    <row r="65" spans="1:18" s="210" customFormat="1" x14ac:dyDescent="0.35">
      <c r="A65" s="207"/>
      <c r="B65" s="207"/>
      <c r="C65" s="207"/>
      <c r="D65" s="207"/>
      <c r="E65" s="200" t="str">
        <f xml:space="preserve"> E$49</f>
        <v>Company 1 total totex adjustment for [funded scheme 1] - water resources (17-18 FYA CPIH deflated prices)</v>
      </c>
      <c r="F65" s="211">
        <f xml:space="preserve"> F$49</f>
        <v>-19.831704762944412</v>
      </c>
      <c r="G65" s="200" t="str">
        <f xml:space="preserve"> G$49</f>
        <v>£m</v>
      </c>
      <c r="H65" s="199"/>
      <c r="I65" s="199"/>
      <c r="J65" s="209"/>
      <c r="K65" s="209"/>
      <c r="L65" s="209"/>
      <c r="M65" s="209"/>
      <c r="N65" s="209"/>
      <c r="O65" s="209"/>
      <c r="P65" s="209"/>
      <c r="Q65" s="209"/>
      <c r="R65" s="209"/>
    </row>
    <row r="66" spans="1:18" s="210" customFormat="1" x14ac:dyDescent="0.35">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5">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5">
      <c r="A68" s="207"/>
      <c r="B68" s="207"/>
      <c r="C68" s="207"/>
      <c r="D68" s="207"/>
      <c r="E68" s="212" t="str">
        <f xml:space="preserve"> InputsR!E$27</f>
        <v>Discount rate</v>
      </c>
      <c r="F68" s="213">
        <f xml:space="preserve"> InputsR!F$27</f>
        <v>2.92E-2</v>
      </c>
      <c r="G68" s="212" t="str">
        <f xml:space="preserve"> InputsR!G$27</f>
        <v>%</v>
      </c>
      <c r="H68" s="199"/>
      <c r="I68" s="199"/>
      <c r="J68" s="209"/>
      <c r="K68" s="209"/>
      <c r="L68" s="209"/>
      <c r="M68" s="209"/>
      <c r="N68" s="209"/>
      <c r="O68" s="209"/>
      <c r="P68" s="209"/>
      <c r="Q68" s="209"/>
      <c r="R68" s="209"/>
    </row>
    <row r="69" spans="1:18" s="210" customFormat="1" x14ac:dyDescent="0.35">
      <c r="A69" s="207"/>
      <c r="B69" s="207"/>
      <c r="C69" s="207"/>
      <c r="D69" s="207"/>
      <c r="E69" s="212" t="str">
        <f xml:space="preserve"> InputsR!E$19</f>
        <v>Years of discounting required for project abandoned at gate 2</v>
      </c>
      <c r="F69" s="216">
        <f xml:space="preserve"> InputsR!F$19</f>
        <v>2</v>
      </c>
      <c r="G69" s="212" t="str">
        <f xml:space="preserve"> InputsR!G$19</f>
        <v>#</v>
      </c>
      <c r="H69" s="199"/>
      <c r="I69" s="199"/>
      <c r="J69" s="209"/>
      <c r="K69" s="209"/>
      <c r="L69" s="209"/>
      <c r="M69" s="209"/>
      <c r="N69" s="209"/>
      <c r="O69" s="209"/>
      <c r="P69" s="209"/>
      <c r="Q69" s="209"/>
      <c r="R69" s="209"/>
    </row>
    <row r="70" spans="1:18" s="210" customFormat="1" x14ac:dyDescent="0.35">
      <c r="A70" s="207"/>
      <c r="B70" s="207"/>
      <c r="C70" s="207"/>
      <c r="D70" s="207"/>
      <c r="E70" s="199" t="s">
        <v>186</v>
      </c>
      <c r="F70" s="208">
        <f xml:space="preserve"> (F66 / F67) * F65 * (1 + F68) ^ F69</f>
        <v>-8.1693055211636683</v>
      </c>
      <c r="G70" s="199" t="s">
        <v>125</v>
      </c>
      <c r="H70" s="199"/>
      <c r="I70" s="199"/>
      <c r="J70" s="209"/>
      <c r="K70" s="209"/>
      <c r="L70" s="209"/>
      <c r="M70" s="209"/>
      <c r="N70" s="209"/>
      <c r="O70" s="209"/>
      <c r="P70" s="209"/>
      <c r="Q70" s="209"/>
      <c r="R70" s="209"/>
    </row>
    <row r="71" spans="1:18" s="210" customFormat="1" x14ac:dyDescent="0.35">
      <c r="A71" s="207"/>
      <c r="B71" s="207"/>
      <c r="C71" s="207"/>
      <c r="D71" s="207"/>
      <c r="E71" s="199"/>
      <c r="F71" s="208"/>
      <c r="G71" s="199"/>
      <c r="H71" s="199"/>
      <c r="I71" s="199"/>
      <c r="J71" s="209"/>
      <c r="K71" s="209"/>
      <c r="L71" s="209"/>
      <c r="M71" s="209"/>
      <c r="N71" s="209"/>
      <c r="O71" s="209"/>
      <c r="P71" s="209"/>
      <c r="Q71" s="209"/>
      <c r="R71" s="209"/>
    </row>
    <row r="72" spans="1:18" s="210" customFormat="1" x14ac:dyDescent="0.35">
      <c r="A72" s="207"/>
      <c r="B72" s="207"/>
      <c r="C72" s="207"/>
      <c r="D72" s="207"/>
      <c r="E72" s="200" t="str">
        <f xml:space="preserve"> E$49</f>
        <v>Company 1 total totex adjustment for [funded scheme 1] - water resources (17-18 FYA CPIH deflated prices)</v>
      </c>
      <c r="F72" s="211">
        <f xml:space="preserve"> F$49</f>
        <v>-19.831704762944412</v>
      </c>
      <c r="G72" s="200" t="str">
        <f xml:space="preserve"> G$49</f>
        <v>£m</v>
      </c>
      <c r="H72" s="199"/>
      <c r="I72" s="199"/>
      <c r="J72" s="209"/>
      <c r="K72" s="209"/>
      <c r="L72" s="209"/>
      <c r="M72" s="209"/>
      <c r="N72" s="209"/>
      <c r="O72" s="209"/>
      <c r="P72" s="209"/>
      <c r="Q72" s="209"/>
      <c r="R72" s="209"/>
    </row>
    <row r="73" spans="1:18" s="210" customFormat="1" x14ac:dyDescent="0.35">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5">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5">
      <c r="A75" s="207"/>
      <c r="B75" s="207"/>
      <c r="C75" s="207"/>
      <c r="D75" s="207"/>
      <c r="E75" s="212" t="str">
        <f xml:space="preserve"> InputsR!E$27</f>
        <v>Discount rate</v>
      </c>
      <c r="F75" s="213">
        <f xml:space="preserve"> InputsR!F$27</f>
        <v>2.92E-2</v>
      </c>
      <c r="G75" s="212" t="str">
        <f xml:space="preserve"> InputsR!G$27</f>
        <v>%</v>
      </c>
      <c r="H75" s="199"/>
      <c r="I75" s="199"/>
      <c r="J75" s="209"/>
      <c r="K75" s="209"/>
      <c r="L75" s="209"/>
      <c r="M75" s="209"/>
      <c r="N75" s="209"/>
      <c r="O75" s="209"/>
      <c r="P75" s="209"/>
      <c r="Q75" s="209"/>
      <c r="R75" s="209"/>
    </row>
    <row r="76" spans="1:18" s="210" customFormat="1" x14ac:dyDescent="0.35">
      <c r="A76" s="207"/>
      <c r="B76" s="207"/>
      <c r="C76" s="207"/>
      <c r="D76" s="207"/>
      <c r="E76" s="212" t="str">
        <f xml:space="preserve"> InputsR!E$21</f>
        <v>Years of discounting required for project abandoned at gate 3</v>
      </c>
      <c r="F76" s="216">
        <f xml:space="preserve"> InputsR!F$21</f>
        <v>1</v>
      </c>
      <c r="G76" s="212" t="str">
        <f xml:space="preserve"> InputsR!G$21</f>
        <v>#</v>
      </c>
      <c r="H76" s="199"/>
      <c r="I76" s="199"/>
      <c r="J76" s="209"/>
      <c r="K76" s="209"/>
      <c r="L76" s="209"/>
      <c r="M76" s="209"/>
      <c r="N76" s="209"/>
      <c r="O76" s="209"/>
      <c r="P76" s="209"/>
      <c r="Q76" s="209"/>
      <c r="R76" s="209"/>
    </row>
    <row r="77" spans="1:18" s="210" customFormat="1" x14ac:dyDescent="0.35">
      <c r="A77" s="207"/>
      <c r="B77" s="207"/>
      <c r="C77" s="207"/>
      <c r="D77" s="207"/>
      <c r="E77" s="199" t="s">
        <v>187</v>
      </c>
      <c r="F77" s="208">
        <f xml:space="preserve"> (F73 / F74) * F72 * (1 + F75) ^ F76</f>
        <v>-9.0714624631210601</v>
      </c>
      <c r="G77" s="199" t="s">
        <v>125</v>
      </c>
      <c r="H77" s="199"/>
      <c r="I77" s="199"/>
      <c r="J77" s="209"/>
      <c r="K77" s="209"/>
      <c r="L77" s="209"/>
      <c r="M77" s="209"/>
      <c r="N77" s="209"/>
      <c r="O77" s="209"/>
      <c r="P77" s="209"/>
      <c r="Q77" s="209"/>
      <c r="R77" s="209"/>
    </row>
    <row r="78" spans="1:18" s="210" customFormat="1" x14ac:dyDescent="0.35">
      <c r="A78" s="207"/>
      <c r="B78" s="207"/>
      <c r="C78" s="207"/>
      <c r="D78" s="207"/>
      <c r="E78" s="199"/>
      <c r="F78" s="208"/>
      <c r="G78" s="199"/>
      <c r="H78" s="199"/>
      <c r="I78" s="199"/>
      <c r="J78" s="209"/>
      <c r="K78" s="209"/>
      <c r="L78" s="209"/>
      <c r="M78" s="209"/>
      <c r="N78" s="209"/>
      <c r="O78" s="209"/>
      <c r="P78" s="209"/>
      <c r="Q78" s="209"/>
      <c r="R78" s="209"/>
    </row>
    <row r="79" spans="1:18" s="210" customFormat="1" x14ac:dyDescent="0.35">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-3.6033639610207064</v>
      </c>
      <c r="G79" s="200" t="str">
        <f xml:space="preserve"> G$63</f>
        <v>£m</v>
      </c>
      <c r="H79" s="199"/>
      <c r="I79" s="199"/>
      <c r="J79" s="209"/>
      <c r="K79" s="209"/>
      <c r="L79" s="209"/>
      <c r="M79" s="209"/>
      <c r="N79" s="209"/>
      <c r="O79" s="209"/>
      <c r="P79" s="209"/>
      <c r="Q79" s="209"/>
      <c r="R79" s="209"/>
    </row>
    <row r="80" spans="1:18" s="210" customFormat="1" x14ac:dyDescent="0.35">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-8.1693055211636683</v>
      </c>
      <c r="G80" s="200" t="str">
        <f xml:space="preserve"> G$70</f>
        <v>£m</v>
      </c>
      <c r="H80" s="199"/>
      <c r="I80" s="199"/>
      <c r="J80" s="209"/>
      <c r="K80" s="209"/>
      <c r="L80" s="209"/>
      <c r="M80" s="209"/>
      <c r="N80" s="209"/>
      <c r="O80" s="209"/>
      <c r="P80" s="209"/>
      <c r="Q80" s="209"/>
      <c r="R80" s="209"/>
    </row>
    <row r="81" spans="1:18" s="210" customFormat="1" x14ac:dyDescent="0.35">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-9.0714624631210601</v>
      </c>
      <c r="G81" s="200" t="str">
        <f xml:space="preserve"> G$77</f>
        <v>£m</v>
      </c>
      <c r="H81" s="199"/>
      <c r="I81" s="199"/>
      <c r="J81" s="209"/>
      <c r="K81" s="209"/>
      <c r="L81" s="209"/>
      <c r="M81" s="209"/>
      <c r="N81" s="209"/>
      <c r="O81" s="209"/>
      <c r="P81" s="209"/>
      <c r="Q81" s="209"/>
      <c r="R81" s="209"/>
    </row>
    <row r="82" spans="1:18" s="210" customFormat="1" x14ac:dyDescent="0.35">
      <c r="A82" s="207"/>
      <c r="B82" s="207"/>
      <c r="C82" s="207"/>
      <c r="D82" s="207"/>
      <c r="E82" s="199" t="s">
        <v>188</v>
      </c>
      <c r="F82" s="208">
        <f xml:space="preserve"> SUM( F79:F81 )</f>
        <v>-20.844131945305435</v>
      </c>
      <c r="G82" s="199" t="s">
        <v>125</v>
      </c>
      <c r="H82" s="199"/>
      <c r="I82" s="199"/>
      <c r="J82" s="209"/>
      <c r="K82" s="209"/>
      <c r="L82" s="209"/>
      <c r="M82" s="209"/>
      <c r="N82" s="209"/>
      <c r="O82" s="209"/>
      <c r="P82" s="209"/>
      <c r="Q82" s="209"/>
      <c r="R82" s="209"/>
    </row>
    <row r="83" spans="1:18" s="210" customFormat="1" x14ac:dyDescent="0.35">
      <c r="A83" s="207"/>
      <c r="B83" s="207"/>
      <c r="C83" s="207"/>
      <c r="D83" s="207"/>
      <c r="E83" s="199"/>
      <c r="F83" s="208"/>
      <c r="G83" s="199"/>
      <c r="H83" s="199"/>
      <c r="I83" s="199"/>
      <c r="J83" s="209"/>
      <c r="K83" s="209"/>
      <c r="L83" s="209"/>
      <c r="M83" s="209"/>
      <c r="N83" s="209"/>
      <c r="O83" s="209"/>
      <c r="P83" s="209"/>
      <c r="Q83" s="209"/>
      <c r="R83" s="209"/>
    </row>
    <row r="84" spans="1:18" s="210" customFormat="1" x14ac:dyDescent="0.35">
      <c r="A84" s="207"/>
      <c r="B84" s="207"/>
      <c r="C84" s="207"/>
      <c r="D84" s="120" t="s">
        <v>189</v>
      </c>
      <c r="E84" s="120"/>
      <c r="F84" s="208"/>
      <c r="G84" s="199"/>
      <c r="H84" s="199"/>
      <c r="I84" s="199"/>
      <c r="J84" s="209"/>
      <c r="K84" s="209"/>
      <c r="L84" s="209"/>
      <c r="M84" s="209"/>
      <c r="N84" s="209"/>
      <c r="O84" s="209"/>
      <c r="P84" s="209"/>
      <c r="Q84" s="209"/>
      <c r="R84" s="209"/>
    </row>
    <row r="85" spans="1:18" s="210" customFormat="1" x14ac:dyDescent="0.35">
      <c r="A85" s="207"/>
      <c r="B85" s="207"/>
      <c r="C85" s="207"/>
      <c r="D85" s="207"/>
      <c r="E85" s="199"/>
      <c r="F85" s="208"/>
      <c r="G85" s="199"/>
      <c r="H85" s="199"/>
      <c r="I85" s="199"/>
      <c r="J85" s="209"/>
      <c r="K85" s="209"/>
      <c r="L85" s="209"/>
      <c r="M85" s="209"/>
      <c r="N85" s="209"/>
      <c r="O85" s="209"/>
      <c r="P85" s="209"/>
      <c r="Q85" s="209"/>
      <c r="R85" s="209"/>
    </row>
    <row r="86" spans="1:18" s="210" customFormat="1" x14ac:dyDescent="0.35">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5">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5">
      <c r="A88" s="207"/>
      <c r="B88" s="207"/>
      <c r="C88" s="207"/>
      <c r="D88" s="207"/>
      <c r="E88" s="199" t="s">
        <v>190</v>
      </c>
      <c r="F88" s="214">
        <f>SUM( F86:F87 )</f>
        <v>0.75</v>
      </c>
      <c r="G88" s="199" t="s">
        <v>105</v>
      </c>
      <c r="H88" s="199"/>
      <c r="I88" s="199"/>
      <c r="J88" s="209"/>
      <c r="K88" s="209"/>
      <c r="L88" s="209"/>
      <c r="M88" s="209"/>
      <c r="N88" s="209"/>
      <c r="O88" s="209"/>
      <c r="P88" s="209"/>
      <c r="Q88" s="209"/>
      <c r="R88" s="209"/>
    </row>
    <row r="89" spans="1:18" s="210" customFormat="1" x14ac:dyDescent="0.35">
      <c r="A89" s="207"/>
      <c r="B89" s="207"/>
      <c r="C89" s="207"/>
      <c r="D89" s="207"/>
      <c r="E89" s="199"/>
      <c r="F89" s="208"/>
      <c r="G89" s="199"/>
      <c r="H89" s="199"/>
      <c r="I89" s="199"/>
      <c r="J89" s="209"/>
      <c r="K89" s="209"/>
      <c r="L89" s="209"/>
      <c r="M89" s="209"/>
      <c r="N89" s="209"/>
      <c r="O89" s="209"/>
      <c r="P89" s="209"/>
      <c r="Q89" s="209"/>
      <c r="R89" s="209"/>
    </row>
    <row r="90" spans="1:18" s="210" customFormat="1" x14ac:dyDescent="0.35">
      <c r="A90" s="207"/>
      <c r="B90" s="207"/>
      <c r="C90" s="207"/>
      <c r="D90" s="207"/>
      <c r="E90" s="200" t="str">
        <f xml:space="preserve"> E$49</f>
        <v>Company 1 total totex adjustment for [funded scheme 1] - water resources (17-18 FYA CPIH deflated prices)</v>
      </c>
      <c r="F90" s="211">
        <f xml:space="preserve"> F$49</f>
        <v>-19.831704762944412</v>
      </c>
      <c r="G90" s="200" t="str">
        <f xml:space="preserve"> G$49</f>
        <v>£m</v>
      </c>
      <c r="H90" s="199"/>
      <c r="I90" s="199"/>
      <c r="J90" s="209"/>
      <c r="K90" s="209"/>
      <c r="L90" s="209"/>
      <c r="M90" s="209"/>
      <c r="N90" s="209"/>
      <c r="O90" s="209"/>
      <c r="P90" s="209"/>
      <c r="Q90" s="209"/>
      <c r="R90" s="209"/>
    </row>
    <row r="91" spans="1:18" s="210" customFormat="1" x14ac:dyDescent="0.35">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5">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5">
      <c r="A93" s="207"/>
      <c r="B93" s="207"/>
      <c r="C93" s="207"/>
      <c r="D93" s="207"/>
      <c r="E93" s="212" t="str">
        <f xml:space="preserve"> InputsR!E$27</f>
        <v>Discount rate</v>
      </c>
      <c r="F93" s="213">
        <f xml:space="preserve"> InputsR!F$27</f>
        <v>2.92E-2</v>
      </c>
      <c r="G93" s="212" t="str">
        <f xml:space="preserve"> InputsR!G$27</f>
        <v>%</v>
      </c>
      <c r="H93" s="199"/>
      <c r="I93" s="199"/>
      <c r="J93" s="209"/>
      <c r="K93" s="209"/>
      <c r="L93" s="209"/>
      <c r="M93" s="209"/>
      <c r="N93" s="209"/>
      <c r="O93" s="209"/>
      <c r="P93" s="209"/>
      <c r="Q93" s="209"/>
      <c r="R93" s="209"/>
    </row>
    <row r="94" spans="1:18" s="210" customFormat="1" x14ac:dyDescent="0.35">
      <c r="A94" s="207"/>
      <c r="B94" s="207"/>
      <c r="C94" s="207"/>
      <c r="D94" s="207"/>
      <c r="E94" s="212" t="str">
        <f xml:space="preserve"> InputsR!E$19</f>
        <v>Years of discounting required for project abandoned at gate 2</v>
      </c>
      <c r="F94" s="216">
        <f xml:space="preserve"> InputsR!F$19</f>
        <v>2</v>
      </c>
      <c r="G94" s="212" t="str">
        <f xml:space="preserve"> InputsR!G$19</f>
        <v>#</v>
      </c>
      <c r="H94" s="199"/>
      <c r="I94" s="199"/>
      <c r="J94" s="209"/>
      <c r="K94" s="209"/>
      <c r="L94" s="209"/>
      <c r="M94" s="209"/>
      <c r="N94" s="209"/>
      <c r="O94" s="209"/>
      <c r="P94" s="209"/>
      <c r="Q94" s="209"/>
      <c r="R94" s="209"/>
    </row>
    <row r="95" spans="1:18" s="210" customFormat="1" x14ac:dyDescent="0.35">
      <c r="A95" s="207"/>
      <c r="B95" s="207"/>
      <c r="C95" s="207"/>
      <c r="D95" s="207"/>
      <c r="E95" s="199" t="s">
        <v>191</v>
      </c>
      <c r="F95" s="208">
        <f xml:space="preserve"> (F91 / F92) * F90 * (1 + F93) ^ F94</f>
        <v>-9.8031666253964023</v>
      </c>
      <c r="G95" s="199" t="s">
        <v>125</v>
      </c>
      <c r="H95" s="199"/>
      <c r="I95" s="199"/>
      <c r="J95" s="209"/>
      <c r="K95" s="209"/>
      <c r="L95" s="209"/>
      <c r="M95" s="209"/>
      <c r="N95" s="209"/>
      <c r="O95" s="209"/>
      <c r="P95" s="209"/>
      <c r="Q95" s="209"/>
      <c r="R95" s="209"/>
    </row>
    <row r="96" spans="1:18" s="210" customFormat="1" x14ac:dyDescent="0.35">
      <c r="A96" s="207"/>
      <c r="B96" s="207"/>
      <c r="C96" s="207"/>
      <c r="D96" s="207"/>
      <c r="E96" s="199"/>
      <c r="F96" s="208"/>
      <c r="G96" s="199"/>
      <c r="H96" s="199"/>
      <c r="I96" s="199"/>
      <c r="J96" s="209"/>
      <c r="K96" s="209"/>
      <c r="L96" s="209"/>
      <c r="M96" s="209"/>
      <c r="N96" s="209"/>
      <c r="O96" s="209"/>
      <c r="P96" s="209"/>
      <c r="Q96" s="209"/>
      <c r="R96" s="209"/>
    </row>
    <row r="97" spans="1:18" s="210" customFormat="1" x14ac:dyDescent="0.35">
      <c r="A97" s="207"/>
      <c r="B97" s="207"/>
      <c r="C97" s="207"/>
      <c r="D97" s="207"/>
      <c r="E97" s="200" t="str">
        <f xml:space="preserve"> E$49</f>
        <v>Company 1 total totex adjustment for [funded scheme 1] - water resources (17-18 FYA CPIH deflated prices)</v>
      </c>
      <c r="F97" s="211">
        <f xml:space="preserve"> F$49</f>
        <v>-19.831704762944412</v>
      </c>
      <c r="G97" s="200" t="str">
        <f xml:space="preserve"> G$49</f>
        <v>£m</v>
      </c>
      <c r="H97" s="199"/>
      <c r="I97" s="199"/>
      <c r="J97" s="209"/>
      <c r="K97" s="209"/>
      <c r="L97" s="209"/>
      <c r="M97" s="209"/>
      <c r="N97" s="209"/>
      <c r="O97" s="209"/>
      <c r="P97" s="209"/>
      <c r="Q97" s="209"/>
      <c r="R97" s="209"/>
    </row>
    <row r="98" spans="1:18" s="210" customFormat="1" x14ac:dyDescent="0.35">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5">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5">
      <c r="A100" s="207"/>
      <c r="B100" s="207"/>
      <c r="C100" s="207"/>
      <c r="D100" s="207"/>
      <c r="E100" s="212" t="str">
        <f xml:space="preserve"> InputsR!E$27</f>
        <v>Discount rate</v>
      </c>
      <c r="F100" s="213">
        <f xml:space="preserve"> InputsR!F$27</f>
        <v>2.92E-2</v>
      </c>
      <c r="G100" s="212" t="str">
        <f xml:space="preserve"> InputsR!G$27</f>
        <v>%</v>
      </c>
      <c r="H100" s="199"/>
      <c r="I100" s="199"/>
      <c r="J100" s="209"/>
      <c r="K100" s="209"/>
      <c r="L100" s="209"/>
      <c r="M100" s="209"/>
      <c r="N100" s="209"/>
      <c r="O100" s="209"/>
      <c r="P100" s="209"/>
      <c r="Q100" s="209"/>
      <c r="R100" s="209"/>
    </row>
    <row r="101" spans="1:18" s="210" customFormat="1" x14ac:dyDescent="0.35">
      <c r="A101" s="207"/>
      <c r="B101" s="207"/>
      <c r="C101" s="207"/>
      <c r="D101" s="207"/>
      <c r="E101" s="212" t="str">
        <f xml:space="preserve"> InputsR!E$21</f>
        <v>Years of discounting required for project abandoned at gate 3</v>
      </c>
      <c r="F101" s="216">
        <f xml:space="preserve"> InputsR!F$21</f>
        <v>1</v>
      </c>
      <c r="G101" s="212" t="str">
        <f xml:space="preserve"> InputsR!G$21</f>
        <v>#</v>
      </c>
      <c r="H101" s="199"/>
      <c r="I101" s="199"/>
      <c r="J101" s="209"/>
      <c r="K101" s="209"/>
      <c r="L101" s="209"/>
      <c r="M101" s="209"/>
      <c r="N101" s="209"/>
      <c r="O101" s="209"/>
      <c r="P101" s="209"/>
      <c r="Q101" s="209"/>
      <c r="R101" s="209"/>
    </row>
    <row r="102" spans="1:18" s="210" customFormat="1" x14ac:dyDescent="0.35">
      <c r="A102" s="207"/>
      <c r="B102" s="207"/>
      <c r="C102" s="207"/>
      <c r="D102" s="207"/>
      <c r="E102" s="199" t="s">
        <v>192</v>
      </c>
      <c r="F102" s="208">
        <f xml:space="preserve"> (F98 / F99) * F97 * (1 + F100) ^ F101</f>
        <v>-10.885754955745272</v>
      </c>
      <c r="G102" s="199" t="s">
        <v>125</v>
      </c>
      <c r="H102" s="199"/>
      <c r="I102" s="199"/>
      <c r="J102" s="209"/>
      <c r="K102" s="209"/>
      <c r="L102" s="209"/>
      <c r="M102" s="209"/>
      <c r="N102" s="209"/>
      <c r="O102" s="209"/>
      <c r="P102" s="209"/>
      <c r="Q102" s="209"/>
      <c r="R102" s="209"/>
    </row>
    <row r="103" spans="1:18" s="210" customFormat="1" x14ac:dyDescent="0.35">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5">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-9.8031666253964023</v>
      </c>
      <c r="G104" s="200" t="str">
        <f xml:space="preserve"> G$95</f>
        <v>£m</v>
      </c>
      <c r="H104" s="199"/>
      <c r="I104" s="199"/>
      <c r="J104" s="209"/>
      <c r="K104" s="209"/>
      <c r="L104" s="209"/>
      <c r="M104" s="209"/>
      <c r="N104" s="209"/>
      <c r="O104" s="209"/>
      <c r="P104" s="209"/>
      <c r="Q104" s="209"/>
      <c r="R104" s="209"/>
    </row>
    <row r="105" spans="1:18" s="210" customFormat="1" x14ac:dyDescent="0.35">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-10.885754955745272</v>
      </c>
      <c r="G105" s="200" t="str">
        <f xml:space="preserve"> G$102</f>
        <v>£m</v>
      </c>
      <c r="H105" s="199"/>
      <c r="I105" s="199"/>
      <c r="J105" s="209"/>
      <c r="K105" s="209"/>
      <c r="L105" s="209"/>
      <c r="M105" s="209"/>
      <c r="N105" s="209"/>
      <c r="O105" s="209"/>
      <c r="P105" s="209"/>
      <c r="Q105" s="209"/>
      <c r="R105" s="209"/>
    </row>
    <row r="106" spans="1:18" s="210" customFormat="1" x14ac:dyDescent="0.35">
      <c r="A106" s="207"/>
      <c r="B106" s="207"/>
      <c r="C106" s="207"/>
      <c r="D106" s="207"/>
      <c r="E106" s="199" t="s">
        <v>193</v>
      </c>
      <c r="F106" s="208">
        <f>SUM( F104:F105 )</f>
        <v>-20.688921581141674</v>
      </c>
      <c r="G106" s="199" t="s">
        <v>125</v>
      </c>
      <c r="H106" s="199"/>
      <c r="I106" s="199"/>
      <c r="J106" s="209"/>
      <c r="K106" s="209"/>
      <c r="L106" s="209"/>
      <c r="M106" s="209"/>
      <c r="N106" s="209"/>
      <c r="O106" s="209"/>
      <c r="P106" s="209"/>
      <c r="Q106" s="209"/>
      <c r="R106" s="209"/>
    </row>
    <row r="107" spans="1:18" s="210" customFormat="1" x14ac:dyDescent="0.35">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5">
      <c r="A108" s="207"/>
      <c r="B108" s="207"/>
      <c r="C108" s="207"/>
      <c r="D108" s="120" t="s">
        <v>194</v>
      </c>
      <c r="E108" s="120"/>
      <c r="F108" s="208"/>
      <c r="G108" s="199"/>
      <c r="H108" s="199"/>
      <c r="I108" s="199"/>
      <c r="J108" s="209"/>
      <c r="K108" s="209"/>
      <c r="L108" s="209"/>
      <c r="M108" s="209"/>
      <c r="N108" s="209"/>
      <c r="O108" s="209"/>
      <c r="P108" s="209"/>
      <c r="Q108" s="209"/>
      <c r="R108" s="209"/>
    </row>
    <row r="109" spans="1:18" s="210" customFormat="1" x14ac:dyDescent="0.35">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5">
      <c r="A110" s="207"/>
      <c r="B110" s="207"/>
      <c r="C110" s="207"/>
      <c r="D110" s="207"/>
      <c r="E110" s="200" t="str">
        <f xml:space="preserve"> E$49</f>
        <v>Company 1 total totex adjustment for [funded scheme 1] - water resources (17-18 FYA CPIH deflated prices)</v>
      </c>
      <c r="F110" s="211">
        <f xml:space="preserve"> F$49</f>
        <v>-19.831704762944412</v>
      </c>
      <c r="G110" s="200" t="str">
        <f xml:space="preserve"> G$49</f>
        <v>£m</v>
      </c>
      <c r="H110" s="199"/>
      <c r="I110" s="199"/>
      <c r="J110" s="209"/>
      <c r="K110" s="209"/>
      <c r="L110" s="209"/>
      <c r="M110" s="209"/>
      <c r="N110" s="209"/>
      <c r="O110" s="209"/>
      <c r="P110" s="209"/>
      <c r="Q110" s="209"/>
      <c r="R110" s="209"/>
    </row>
    <row r="111" spans="1:18" s="210" customFormat="1" x14ac:dyDescent="0.35">
      <c r="A111" s="207"/>
      <c r="B111" s="207"/>
      <c r="C111" s="207"/>
      <c r="D111" s="207"/>
      <c r="E111" s="212" t="str">
        <f xml:space="preserve"> InputsR!E$27</f>
        <v>Discount rate</v>
      </c>
      <c r="F111" s="213">
        <f xml:space="preserve"> InputsR!F$27</f>
        <v>2.92E-2</v>
      </c>
      <c r="G111" s="212" t="str">
        <f xml:space="preserve"> InputsR!G$27</f>
        <v>%</v>
      </c>
      <c r="H111" s="199"/>
      <c r="I111" s="199"/>
      <c r="J111" s="209"/>
      <c r="K111" s="209"/>
      <c r="L111" s="209"/>
      <c r="M111" s="209"/>
      <c r="N111" s="209"/>
      <c r="O111" s="209"/>
      <c r="P111" s="209"/>
      <c r="Q111" s="209"/>
      <c r="R111" s="209"/>
    </row>
    <row r="112" spans="1:18" s="210" customFormat="1" x14ac:dyDescent="0.35">
      <c r="A112" s="207"/>
      <c r="B112" s="207"/>
      <c r="C112" s="207"/>
      <c r="D112" s="207"/>
      <c r="E112" s="212" t="str">
        <f xml:space="preserve"> InputsR!E$21</f>
        <v>Years of discounting required for project abandoned at gate 3</v>
      </c>
      <c r="F112" s="216">
        <f xml:space="preserve"> InputsR!F$21</f>
        <v>1</v>
      </c>
      <c r="G112" s="212" t="str">
        <f xml:space="preserve"> InputsR!G$21</f>
        <v>#</v>
      </c>
      <c r="H112" s="199"/>
      <c r="I112" s="199"/>
      <c r="J112" s="209"/>
      <c r="K112" s="209"/>
      <c r="L112" s="209"/>
      <c r="M112" s="209"/>
      <c r="N112" s="209"/>
      <c r="O112" s="209"/>
      <c r="P112" s="209"/>
      <c r="Q112" s="209"/>
      <c r="R112" s="209"/>
    </row>
    <row r="113" spans="1:18" s="210" customFormat="1" x14ac:dyDescent="0.35">
      <c r="A113" s="207"/>
      <c r="B113" s="207"/>
      <c r="C113" s="207"/>
      <c r="D113" s="207"/>
      <c r="E113" s="199" t="s">
        <v>195</v>
      </c>
      <c r="F113" s="208">
        <f xml:space="preserve"> F110 * (1 + F111) ^ F112</f>
        <v>-20.410790542022387</v>
      </c>
      <c r="G113" s="199" t="s">
        <v>125</v>
      </c>
      <c r="H113" s="199"/>
      <c r="I113" s="199"/>
      <c r="J113" s="209"/>
      <c r="K113" s="209"/>
      <c r="L113" s="209"/>
      <c r="M113" s="209"/>
      <c r="N113" s="209"/>
      <c r="O113" s="209"/>
      <c r="P113" s="209"/>
      <c r="Q113" s="209"/>
      <c r="R113" s="209"/>
    </row>
    <row r="114" spans="1:18" s="210" customFormat="1" x14ac:dyDescent="0.35">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5">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-20.844131945305435</v>
      </c>
      <c r="G115" s="200" t="str">
        <f xml:space="preserve"> G$82</f>
        <v>£m</v>
      </c>
      <c r="H115" s="199"/>
      <c r="I115" s="199"/>
      <c r="J115" s="209"/>
      <c r="K115" s="209"/>
      <c r="L115" s="209"/>
      <c r="M115" s="209"/>
      <c r="N115" s="209"/>
      <c r="O115" s="209"/>
      <c r="P115" s="209"/>
      <c r="Q115" s="209"/>
      <c r="R115" s="209"/>
    </row>
    <row r="116" spans="1:18" s="210" customFormat="1" x14ac:dyDescent="0.35">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-20.688921581141674</v>
      </c>
      <c r="G116" s="200" t="str">
        <f xml:space="preserve"> G$106</f>
        <v>£m</v>
      </c>
      <c r="H116" s="199"/>
      <c r="I116" s="199"/>
      <c r="J116" s="209"/>
      <c r="K116" s="209"/>
      <c r="L116" s="209"/>
      <c r="M116" s="209"/>
      <c r="N116" s="209"/>
      <c r="O116" s="209"/>
      <c r="P116" s="209"/>
      <c r="Q116" s="209"/>
      <c r="R116" s="209"/>
    </row>
    <row r="117" spans="1:18" s="210" customFormat="1" x14ac:dyDescent="0.35">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-20.410790542022387</v>
      </c>
      <c r="G117" s="200" t="str">
        <f xml:space="preserve"> G$113</f>
        <v>£m</v>
      </c>
      <c r="H117" s="199"/>
      <c r="I117" s="199"/>
      <c r="J117" s="209"/>
      <c r="K117" s="209"/>
      <c r="L117" s="209"/>
      <c r="M117" s="209"/>
      <c r="N117" s="209"/>
      <c r="O117" s="209"/>
      <c r="P117" s="209"/>
      <c r="Q117" s="209"/>
      <c r="R117" s="209"/>
    </row>
    <row r="118" spans="1:18" s="210" customFormat="1" x14ac:dyDescent="0.35">
      <c r="A118" s="207"/>
      <c r="B118" s="207"/>
      <c r="C118" s="207"/>
      <c r="D118" s="207"/>
      <c r="E118" s="212" t="str">
        <f xml:space="preserve"> InputsR!E$41</f>
        <v>Gate [funded scheme 1] has progressed to (up to gate 4)</v>
      </c>
      <c r="F118" s="217">
        <f xml:space="preserve"> InputsR!F$41</f>
        <v>4</v>
      </c>
      <c r="G118" s="212" t="str">
        <f xml:space="preserve"> InputsR!G$41</f>
        <v>#</v>
      </c>
      <c r="H118" s="199"/>
      <c r="I118" s="199"/>
      <c r="J118" s="209"/>
      <c r="K118" s="209"/>
      <c r="L118" s="209"/>
      <c r="M118" s="209"/>
      <c r="N118" s="209"/>
      <c r="O118" s="209"/>
      <c r="P118" s="209"/>
      <c r="Q118" s="209"/>
      <c r="R118" s="209"/>
    </row>
    <row r="119" spans="1:18" s="210" customFormat="1" x14ac:dyDescent="0.35">
      <c r="A119" s="207"/>
      <c r="B119" s="207"/>
      <c r="C119" s="207"/>
      <c r="D119" s="207"/>
      <c r="E119" s="200" t="str">
        <f xml:space="preserve"> E$49</f>
        <v>Company 1 total totex adjustment for [funded scheme 1] - water resources (17-18 FYA CPIH deflated prices)</v>
      </c>
      <c r="F119" s="211">
        <f xml:space="preserve"> F$49</f>
        <v>-19.831704762944412</v>
      </c>
      <c r="G119" s="200" t="str">
        <f xml:space="preserve"> G$49</f>
        <v>£m</v>
      </c>
      <c r="H119" s="199"/>
      <c r="I119" s="199"/>
      <c r="J119" s="209"/>
      <c r="K119" s="209"/>
      <c r="L119" s="209"/>
      <c r="M119" s="209"/>
      <c r="N119" s="209"/>
      <c r="O119" s="209"/>
      <c r="P119" s="209"/>
      <c r="Q119" s="209"/>
      <c r="R119" s="209"/>
    </row>
    <row r="120" spans="1:18" s="210" customFormat="1" x14ac:dyDescent="0.35">
      <c r="A120" s="207"/>
      <c r="B120" s="207"/>
      <c r="C120" s="207"/>
      <c r="D120" s="207"/>
      <c r="E120" s="200" t="s">
        <v>196</v>
      </c>
      <c r="F120" s="208">
        <f xml:space="preserve"> ( IF(F118 = 4, 0, IF(F118 = 3, F117, IF(F118 = 2, F116, IF(F118 = 1, F115) ) ) ) - F119 )</f>
        <v>19.831704762944412</v>
      </c>
      <c r="G120" s="199" t="s">
        <v>125</v>
      </c>
      <c r="H120" s="199"/>
      <c r="I120" s="199"/>
      <c r="J120" s="209"/>
      <c r="K120" s="209"/>
      <c r="L120" s="209"/>
      <c r="M120" s="209"/>
      <c r="N120" s="209"/>
      <c r="O120" s="209"/>
      <c r="P120" s="209"/>
      <c r="Q120" s="209"/>
      <c r="R120" s="209"/>
    </row>
    <row r="121" spans="1:18" s="143" customFormat="1" x14ac:dyDescent="0.35">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5">
      <c r="A122" s="168"/>
      <c r="B122" s="168"/>
      <c r="C122" s="168"/>
      <c r="D122" s="168"/>
      <c r="E122" s="111" t="str">
        <f xml:space="preserve"> InputsR!E$54</f>
        <v>Affinity Water PAYG ratio - water resources</v>
      </c>
      <c r="F122" s="167">
        <f xml:space="preserve"> InputsR!F$54</f>
        <v>0.36399999999999999</v>
      </c>
      <c r="G122" s="111" t="str">
        <f xml:space="preserve"> InputsR!G$54</f>
        <v>%</v>
      </c>
      <c r="H122" s="111"/>
      <c r="I122" s="111"/>
      <c r="J122" s="111"/>
      <c r="K122" s="111"/>
      <c r="L122" s="111"/>
      <c r="M122" s="111"/>
      <c r="N122" s="111"/>
      <c r="O122" s="111"/>
      <c r="P122" s="111"/>
      <c r="Q122" s="111"/>
      <c r="R122" s="111"/>
    </row>
    <row r="123" spans="1:18" s="143" customFormat="1" x14ac:dyDescent="0.35">
      <c r="A123" s="111"/>
      <c r="B123" s="111"/>
      <c r="C123" s="111"/>
      <c r="D123" s="111"/>
      <c r="E123" s="187" t="str">
        <f xml:space="preserve"> E$49</f>
        <v>Company 1 total totex adjustment for [funded scheme 1] - water resources (17-18 FYA CPIH deflated prices)</v>
      </c>
      <c r="F123" s="185">
        <f xml:space="preserve"> F$49</f>
        <v>-19.831704762944412</v>
      </c>
      <c r="G123" s="187" t="str">
        <f xml:space="preserve"> G$49</f>
        <v>£m</v>
      </c>
      <c r="H123" s="187"/>
      <c r="I123" s="187"/>
      <c r="J123" s="188"/>
      <c r="K123" s="188"/>
      <c r="L123" s="188"/>
      <c r="M123" s="188"/>
      <c r="N123" s="188"/>
      <c r="O123" s="188"/>
      <c r="P123" s="188"/>
      <c r="Q123" s="188"/>
      <c r="R123" s="188"/>
    </row>
    <row r="124" spans="1:18" s="143" customFormat="1" x14ac:dyDescent="0.35">
      <c r="A124" s="111"/>
      <c r="B124" s="111"/>
      <c r="C124" s="111"/>
      <c r="D124" s="111"/>
      <c r="E124" s="193" t="str">
        <f xml:space="preserve"> InputsR!E$68</f>
        <v>Affinity Water penalty for Abingdon Reservoir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5">
      <c r="A125" s="111"/>
      <c r="B125" s="111"/>
      <c r="C125" s="111"/>
      <c r="D125" s="111"/>
      <c r="E125" s="187" t="str">
        <f xml:space="preserve"> E$120</f>
        <v>Company 1 total totex adjustment for [funded scheme 1] financing adjustment - water resources (17-18 FYA CPIH deflated prices)</v>
      </c>
      <c r="F125" s="185">
        <f xml:space="preserve"> F$120</f>
        <v>19.831704762944412</v>
      </c>
      <c r="G125" s="187" t="str">
        <f xml:space="preserve"> G$120</f>
        <v>£m</v>
      </c>
      <c r="H125" s="187"/>
      <c r="I125" s="187"/>
      <c r="J125" s="188"/>
      <c r="K125" s="188"/>
      <c r="L125" s="188"/>
      <c r="M125" s="188"/>
      <c r="N125" s="188"/>
      <c r="O125" s="188"/>
      <c r="P125" s="188"/>
      <c r="Q125" s="188"/>
      <c r="R125" s="188"/>
    </row>
    <row r="126" spans="1:18" s="143" customFormat="1" ht="15" thickBot="1" x14ac:dyDescent="0.4">
      <c r="A126" s="111"/>
      <c r="B126" s="111"/>
      <c r="C126" s="111"/>
      <c r="D126" s="111"/>
      <c r="E126" s="178" t="s">
        <v>197</v>
      </c>
      <c r="F126" s="179">
        <f xml:space="preserve"> F122 * ( F123 + F124 + F125 )</f>
        <v>0</v>
      </c>
      <c r="G126" s="178" t="s">
        <v>125</v>
      </c>
      <c r="H126" s="178"/>
      <c r="I126" s="178"/>
      <c r="J126" s="178"/>
      <c r="K126" s="178"/>
      <c r="L126" s="178"/>
      <c r="M126" s="178"/>
      <c r="N126" s="178"/>
      <c r="O126" s="178"/>
      <c r="P126" s="178"/>
      <c r="Q126" s="178"/>
      <c r="R126" s="178"/>
    </row>
    <row r="127" spans="1:18" s="143" customFormat="1" ht="15" thickTop="1" x14ac:dyDescent="0.35">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5">
      <c r="A128" s="168"/>
      <c r="B128" s="168"/>
      <c r="C128" s="168"/>
      <c r="D128" s="168"/>
      <c r="E128" s="111" t="str">
        <f xml:space="preserve"> InputsR!E$54</f>
        <v>Affinity Water PAYG ratio - water resources</v>
      </c>
      <c r="F128" s="167">
        <f xml:space="preserve"> InputsR!F$54</f>
        <v>0.36399999999999999</v>
      </c>
      <c r="G128" s="111" t="str">
        <f xml:space="preserve"> InputsR!G$54</f>
        <v>%</v>
      </c>
      <c r="H128" s="111"/>
      <c r="I128" s="111"/>
      <c r="J128" s="111"/>
      <c r="K128" s="111"/>
      <c r="L128" s="111"/>
      <c r="M128" s="111"/>
      <c r="N128" s="111"/>
      <c r="O128" s="111"/>
      <c r="P128" s="111"/>
      <c r="Q128" s="111"/>
      <c r="R128" s="111"/>
    </row>
    <row r="129" spans="1:18" s="143" customFormat="1" x14ac:dyDescent="0.35">
      <c r="A129" s="111"/>
      <c r="B129" s="111"/>
      <c r="C129" s="111"/>
      <c r="D129" s="111"/>
      <c r="E129" s="187" t="str">
        <f xml:space="preserve"> E$49</f>
        <v>Company 1 total totex adjustment for [funded scheme 1] - water resources (17-18 FYA CPIH deflated prices)</v>
      </c>
      <c r="F129" s="185">
        <f xml:space="preserve"> F$49</f>
        <v>-19.831704762944412</v>
      </c>
      <c r="G129" s="187" t="str">
        <f xml:space="preserve"> G$49</f>
        <v>£m</v>
      </c>
      <c r="H129" s="187"/>
      <c r="I129" s="187"/>
      <c r="J129" s="188"/>
      <c r="K129" s="188"/>
      <c r="L129" s="188"/>
      <c r="M129" s="188"/>
      <c r="N129" s="188"/>
      <c r="O129" s="188"/>
      <c r="P129" s="188"/>
      <c r="Q129" s="188"/>
      <c r="R129" s="188"/>
    </row>
    <row r="130" spans="1:18" s="143" customFormat="1" x14ac:dyDescent="0.35">
      <c r="A130" s="111"/>
      <c r="B130" s="111"/>
      <c r="C130" s="111"/>
      <c r="D130" s="111"/>
      <c r="E130" s="193" t="str">
        <f xml:space="preserve"> InputsR!E$68</f>
        <v>Affinity Water penalty for Abingdon Reservoir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5">
      <c r="A131" s="111"/>
      <c r="B131" s="111"/>
      <c r="C131" s="111"/>
      <c r="D131" s="111"/>
      <c r="E131" s="187" t="str">
        <f xml:space="preserve"> E$120</f>
        <v>Company 1 total totex adjustment for [funded scheme 1] financing adjustment - water resources (17-18 FYA CPIH deflated prices)</v>
      </c>
      <c r="F131" s="192">
        <f xml:space="preserve"> F$120</f>
        <v>19.831704762944412</v>
      </c>
      <c r="G131" s="187" t="str">
        <f xml:space="preserve"> G$120</f>
        <v>£m</v>
      </c>
      <c r="H131" s="187"/>
      <c r="I131" s="187"/>
      <c r="J131" s="188"/>
      <c r="K131" s="188"/>
      <c r="L131" s="188"/>
      <c r="M131" s="188"/>
      <c r="N131" s="188"/>
      <c r="O131" s="188"/>
      <c r="P131" s="188"/>
      <c r="Q131" s="188"/>
      <c r="R131" s="188"/>
    </row>
    <row r="132" spans="1:18" s="143" customFormat="1" ht="15" thickBot="1" x14ac:dyDescent="0.4">
      <c r="A132" s="111"/>
      <c r="B132" s="111"/>
      <c r="C132" s="111"/>
      <c r="D132" s="111"/>
      <c r="E132" s="178" t="s">
        <v>198</v>
      </c>
      <c r="F132" s="179">
        <f xml:space="preserve"> ( 1 - F128 ) * ( F129 + F130 + F131 )</f>
        <v>0</v>
      </c>
      <c r="G132" s="178" t="s">
        <v>125</v>
      </c>
      <c r="H132" s="178"/>
      <c r="I132" s="178"/>
      <c r="J132" s="178"/>
      <c r="K132" s="178"/>
      <c r="L132" s="178"/>
      <c r="M132" s="178"/>
      <c r="N132" s="178"/>
      <c r="O132" s="178"/>
      <c r="P132" s="178"/>
      <c r="Q132" s="178"/>
      <c r="R132" s="178"/>
    </row>
    <row r="133" spans="1:18" ht="15" thickTop="1" x14ac:dyDescent="0.35">
      <c r="A133" s="244"/>
      <c r="B133" s="244"/>
      <c r="C133" s="244"/>
      <c r="D133" s="244"/>
      <c r="E133" s="111"/>
      <c r="F133" s="111"/>
      <c r="G133" s="111"/>
      <c r="H133" s="167"/>
      <c r="I133" s="167"/>
      <c r="J133" s="167"/>
      <c r="K133" s="167"/>
      <c r="L133" s="167"/>
      <c r="M133" s="167"/>
      <c r="N133" s="167"/>
      <c r="O133" s="167"/>
      <c r="P133" s="167"/>
      <c r="Q133" s="167"/>
      <c r="R133" s="167"/>
    </row>
    <row r="134" spans="1:18" x14ac:dyDescent="0.35">
      <c r="A134" s="244"/>
      <c r="B134" s="244"/>
      <c r="C134" s="172" t="s">
        <v>199</v>
      </c>
      <c r="D134" s="172"/>
      <c r="E134" s="111"/>
      <c r="F134" s="111"/>
      <c r="G134" s="111"/>
      <c r="H134" s="167"/>
      <c r="I134" s="167"/>
      <c r="J134" s="167"/>
      <c r="K134" s="167"/>
      <c r="L134" s="167"/>
      <c r="M134" s="167"/>
      <c r="N134" s="167"/>
      <c r="O134" s="167"/>
      <c r="P134" s="167"/>
      <c r="Q134" s="167"/>
      <c r="R134" s="167"/>
    </row>
    <row r="135" spans="1:18" x14ac:dyDescent="0.35">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5">
      <c r="A136" s="168"/>
      <c r="B136" s="168"/>
      <c r="C136" s="168"/>
      <c r="D136" s="168"/>
      <c r="E136" s="111" t="str">
        <f xml:space="preserve"> InputsR!E$43</f>
        <v>Affinity Water cumulative percentage of allocated spend given gate reached for Abingdon Reservoir</v>
      </c>
      <c r="F136" s="167">
        <f xml:space="preserve"> InputsR!F$43</f>
        <v>1</v>
      </c>
      <c r="G136" s="111" t="str">
        <f xml:space="preserve"> InputsR!G$43</f>
        <v>%</v>
      </c>
      <c r="H136" s="167"/>
      <c r="I136" s="167"/>
      <c r="J136" s="167"/>
      <c r="K136" s="167"/>
      <c r="L136" s="167"/>
      <c r="M136" s="167"/>
      <c r="N136" s="167"/>
      <c r="O136" s="167"/>
      <c r="P136" s="167"/>
      <c r="Q136" s="167"/>
      <c r="R136" s="167"/>
    </row>
    <row r="137" spans="1:18" s="143" customFormat="1" x14ac:dyDescent="0.35">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5">
      <c r="A138" s="168"/>
      <c r="B138" s="168"/>
      <c r="C138" s="168"/>
      <c r="D138" s="168"/>
      <c r="E138" s="168" t="s">
        <v>175</v>
      </c>
      <c r="F138" s="174">
        <f xml:space="preserve"> IF( F136 &gt; F137, 1, 0 )</f>
        <v>1</v>
      </c>
      <c r="G138" s="168" t="s">
        <v>176</v>
      </c>
      <c r="H138" s="168"/>
      <c r="I138" s="168"/>
      <c r="J138" s="168"/>
      <c r="K138" s="168"/>
      <c r="L138" s="168"/>
      <c r="M138" s="168"/>
      <c r="N138" s="168"/>
      <c r="O138" s="168"/>
      <c r="P138" s="168"/>
      <c r="Q138" s="168"/>
      <c r="R138" s="168"/>
    </row>
    <row r="139" spans="1:18" x14ac:dyDescent="0.35">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5">
      <c r="A140" s="111"/>
      <c r="B140" s="111"/>
      <c r="C140" s="111"/>
      <c r="D140" s="111"/>
      <c r="E140" s="111" t="str">
        <f xml:space="preserve"> InputsR!E$51</f>
        <v>Affinity Water totex allowance for Abingdon Reservoir - water network plus (17-18 FYA CPIH deflated prices)</v>
      </c>
      <c r="F140" s="169">
        <f xml:space="preserve"> InputsR!F$51</f>
        <v>0</v>
      </c>
      <c r="G140" s="111" t="str">
        <f xml:space="preserve"> InputsR!G$51</f>
        <v>£m</v>
      </c>
      <c r="H140" s="111"/>
      <c r="I140" s="111"/>
      <c r="J140" s="111"/>
      <c r="K140" s="111"/>
      <c r="L140" s="111"/>
      <c r="M140" s="111"/>
      <c r="N140" s="111"/>
      <c r="O140" s="111"/>
      <c r="P140" s="111"/>
      <c r="Q140" s="111"/>
      <c r="R140" s="111"/>
    </row>
    <row r="141" spans="1:18" s="166" customFormat="1" x14ac:dyDescent="0.35">
      <c r="A141" s="168"/>
      <c r="B141" s="168"/>
      <c r="C141" s="168"/>
      <c r="D141" s="168"/>
      <c r="E141" s="111" t="str">
        <f xml:space="preserve"> InputsR!E$43</f>
        <v>Affinity Water cumulative percentage of allocated spend given gate reached for Abingdon Reservoir</v>
      </c>
      <c r="F141" s="167">
        <f xml:space="preserve"> InputsR!F$43</f>
        <v>1</v>
      </c>
      <c r="G141" s="111" t="str">
        <f xml:space="preserve"> InputsR!G$43</f>
        <v>%</v>
      </c>
      <c r="H141" s="167"/>
      <c r="I141" s="167"/>
      <c r="J141" s="167"/>
      <c r="K141" s="167"/>
      <c r="L141" s="167"/>
      <c r="M141" s="167"/>
      <c r="N141" s="167"/>
      <c r="O141" s="167"/>
      <c r="P141" s="167"/>
      <c r="Q141" s="167"/>
      <c r="R141" s="167"/>
    </row>
    <row r="142" spans="1:18" s="166" customFormat="1" x14ac:dyDescent="0.35">
      <c r="A142" s="168"/>
      <c r="B142" s="168"/>
      <c r="C142" s="168"/>
      <c r="D142" s="168"/>
      <c r="E142" s="168" t="s">
        <v>200</v>
      </c>
      <c r="F142" s="171">
        <f xml:space="preserve"> F140 * F141</f>
        <v>0</v>
      </c>
      <c r="G142" s="168" t="s">
        <v>125</v>
      </c>
      <c r="H142" s="171"/>
      <c r="I142" s="171"/>
      <c r="J142" s="171"/>
      <c r="K142" s="171"/>
      <c r="L142" s="171"/>
      <c r="M142" s="171"/>
      <c r="N142" s="171"/>
      <c r="O142" s="171"/>
      <c r="P142" s="171"/>
      <c r="Q142" s="171"/>
      <c r="R142" s="171"/>
    </row>
    <row r="143" spans="1:18" s="166" customFormat="1" x14ac:dyDescent="0.35">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5">
      <c r="A144" s="168"/>
      <c r="B144" s="168"/>
      <c r="C144" s="168"/>
      <c r="D144" s="168"/>
      <c r="E144" s="111" t="str">
        <f xml:space="preserve"> InputsR!E$51</f>
        <v>Affinity Water totex allowance for Abingdon Reservoir - water network plus (17-18 FYA CPIH deflated prices)</v>
      </c>
      <c r="F144" s="169">
        <f xml:space="preserve"> InputsR!F$51</f>
        <v>0</v>
      </c>
      <c r="G144" s="111" t="str">
        <f xml:space="preserve"> InputsR!G$51</f>
        <v>£m</v>
      </c>
      <c r="H144" s="111"/>
      <c r="I144" s="111"/>
      <c r="J144" s="111"/>
      <c r="K144" s="111"/>
      <c r="L144" s="111"/>
      <c r="M144" s="111"/>
      <c r="N144" s="111"/>
      <c r="O144" s="111"/>
      <c r="P144" s="111"/>
      <c r="Q144" s="111"/>
      <c r="R144" s="111"/>
    </row>
    <row r="145" spans="1:18" s="166" customFormat="1" x14ac:dyDescent="0.35">
      <c r="A145" s="168"/>
      <c r="B145" s="168"/>
      <c r="C145" s="168"/>
      <c r="D145" s="168"/>
      <c r="E145" s="184" t="str">
        <f xml:space="preserve"> E$142</f>
        <v>Company 1 totex allowance for [funded scheme 1] given gate reached - water network plus (17-18 FYA CPIH deflated prices)</v>
      </c>
      <c r="F145" s="185">
        <f xml:space="preserve"> F$142</f>
        <v>0</v>
      </c>
      <c r="G145" s="184" t="str">
        <f xml:space="preserve"> G$142</f>
        <v>£m</v>
      </c>
      <c r="H145" s="171"/>
      <c r="I145" s="171"/>
      <c r="J145" s="171"/>
      <c r="K145" s="171"/>
      <c r="L145" s="171"/>
      <c r="M145" s="171"/>
      <c r="N145" s="171"/>
      <c r="O145" s="171"/>
      <c r="P145" s="171"/>
      <c r="Q145" s="171"/>
      <c r="R145" s="171"/>
    </row>
    <row r="146" spans="1:18" s="166" customFormat="1" x14ac:dyDescent="0.35">
      <c r="A146" s="168"/>
      <c r="B146" s="168"/>
      <c r="C146" s="168"/>
      <c r="D146" s="168"/>
      <c r="E146" s="168" t="s">
        <v>201</v>
      </c>
      <c r="F146" s="171">
        <f xml:space="preserve"> F145 - F144</f>
        <v>0</v>
      </c>
      <c r="G146" s="168" t="s">
        <v>125</v>
      </c>
      <c r="H146" s="171"/>
      <c r="I146" s="171"/>
      <c r="J146" s="171"/>
      <c r="K146" s="171"/>
      <c r="L146" s="171"/>
      <c r="M146" s="171"/>
      <c r="N146" s="171"/>
      <c r="O146" s="171"/>
      <c r="P146" s="171"/>
      <c r="Q146" s="171"/>
      <c r="R146" s="171"/>
    </row>
    <row r="147" spans="1:18" s="166" customFormat="1" x14ac:dyDescent="0.35">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5">
      <c r="A148" s="111"/>
      <c r="B148" s="111"/>
      <c r="C148" s="111"/>
      <c r="D148" s="111"/>
      <c r="E148" s="111" t="str">
        <f xml:space="preserve"> InputsR!E$65</f>
        <v>Affinity Water outturn totex for Abingdon Reservoir - water network plus (17-18 FYA CPIH deflated prices)</v>
      </c>
      <c r="F148" s="111">
        <f xml:space="preserve"> InputsR!F$65</f>
        <v>0</v>
      </c>
      <c r="G148" s="111" t="str">
        <f xml:space="preserve"> InputsR!G$65</f>
        <v>£m</v>
      </c>
      <c r="H148" s="169"/>
      <c r="I148" s="169"/>
      <c r="J148" s="169"/>
      <c r="K148" s="169"/>
      <c r="L148" s="169"/>
      <c r="M148" s="169"/>
      <c r="N148" s="169"/>
      <c r="O148" s="169"/>
      <c r="P148" s="169"/>
      <c r="Q148" s="169"/>
      <c r="R148" s="169"/>
    </row>
    <row r="149" spans="1:18" s="166" customFormat="1" x14ac:dyDescent="0.35">
      <c r="A149" s="168"/>
      <c r="B149" s="168"/>
      <c r="C149" s="168"/>
      <c r="D149" s="168"/>
      <c r="E149" s="184" t="str">
        <f xml:space="preserve"> E$145</f>
        <v>Company 1 totex allowance for [funded scheme 1] given gate reached - water network plus (17-18 FYA CPIH deflated prices)</v>
      </c>
      <c r="F149" s="185">
        <f xml:space="preserve"> F$145</f>
        <v>0</v>
      </c>
      <c r="G149" s="184" t="str">
        <f xml:space="preserve"> G$145</f>
        <v>£m</v>
      </c>
      <c r="H149" s="184"/>
      <c r="I149" s="184"/>
      <c r="J149" s="184"/>
      <c r="K149" s="184"/>
      <c r="L149" s="184"/>
      <c r="M149" s="184"/>
      <c r="N149" s="184"/>
      <c r="O149" s="184"/>
      <c r="P149" s="184"/>
      <c r="Q149" s="184"/>
      <c r="R149" s="184"/>
    </row>
    <row r="150" spans="1:18" s="166" customFormat="1" x14ac:dyDescent="0.35">
      <c r="A150" s="168"/>
      <c r="B150" s="168"/>
      <c r="C150" s="168"/>
      <c r="D150" s="168"/>
      <c r="E150" s="168" t="s">
        <v>202</v>
      </c>
      <c r="F150" s="171">
        <f xml:space="preserve"> IF( F148 - F149 &gt;= 0, 0, F148 - F149 )</f>
        <v>0</v>
      </c>
      <c r="G150" s="168" t="s">
        <v>125</v>
      </c>
      <c r="H150" s="171"/>
      <c r="I150" s="171"/>
      <c r="J150" s="171"/>
      <c r="K150" s="171"/>
      <c r="L150" s="171"/>
      <c r="M150" s="171"/>
      <c r="N150" s="171"/>
      <c r="O150" s="171"/>
      <c r="P150" s="171"/>
      <c r="Q150" s="171"/>
      <c r="R150" s="171"/>
    </row>
    <row r="151" spans="1:18" s="166" customFormat="1" x14ac:dyDescent="0.35">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5">
      <c r="A152" s="111"/>
      <c r="B152" s="111"/>
      <c r="C152" s="111"/>
      <c r="D152" s="111"/>
      <c r="E152" s="111" t="str">
        <f xml:space="preserve"> InputsR!E$65</f>
        <v>Affinity Water outturn totex for Abingdon Reservoir - water network plus (17-18 FYA CPIH deflated prices)</v>
      </c>
      <c r="F152" s="111">
        <f xml:space="preserve"> InputsR!F$65</f>
        <v>0</v>
      </c>
      <c r="G152" s="111" t="str">
        <f xml:space="preserve"> InputsR!G$65</f>
        <v>£m</v>
      </c>
      <c r="H152" s="169"/>
      <c r="I152" s="169"/>
      <c r="J152" s="169"/>
      <c r="K152" s="169"/>
      <c r="L152" s="169"/>
      <c r="M152" s="169"/>
      <c r="N152" s="169"/>
      <c r="O152" s="169"/>
      <c r="P152" s="169"/>
      <c r="Q152" s="169"/>
      <c r="R152" s="169"/>
    </row>
    <row r="153" spans="1:18" s="166" customFormat="1" x14ac:dyDescent="0.35">
      <c r="A153" s="168"/>
      <c r="B153" s="168"/>
      <c r="C153" s="168"/>
      <c r="D153" s="168"/>
      <c r="E153" s="184" t="str">
        <f xml:space="preserve"> E$145</f>
        <v>Company 1 totex allowance for [funded scheme 1] given gate reached - water network plus (17-18 FYA CPIH deflated prices)</v>
      </c>
      <c r="F153" s="185">
        <f xml:space="preserve"> F$145</f>
        <v>0</v>
      </c>
      <c r="G153" s="184" t="str">
        <f xml:space="preserve"> G$145</f>
        <v>£m</v>
      </c>
      <c r="H153" s="184"/>
      <c r="I153" s="184"/>
      <c r="J153" s="184"/>
      <c r="K153" s="184"/>
      <c r="L153" s="184"/>
      <c r="M153" s="184"/>
      <c r="N153" s="184"/>
      <c r="O153" s="184"/>
      <c r="P153" s="184"/>
      <c r="Q153" s="184"/>
      <c r="R153" s="184"/>
    </row>
    <row r="154" spans="1:18" s="166" customFormat="1" x14ac:dyDescent="0.35">
      <c r="A154" s="168"/>
      <c r="B154" s="168"/>
      <c r="C154" s="168"/>
      <c r="D154" s="168"/>
      <c r="E154" s="167" t="str">
        <f xml:space="preserve"> InputsR!E$23</f>
        <v>Totex sharing rate</v>
      </c>
      <c r="F154" s="167">
        <f xml:space="preserve"> InputsR!F$23</f>
        <v>0.5</v>
      </c>
      <c r="G154" s="167" t="str">
        <f xml:space="preserve"> InputsR!G$23</f>
        <v>%</v>
      </c>
      <c r="H154" s="167"/>
      <c r="I154" s="167"/>
      <c r="J154" s="167"/>
      <c r="K154" s="167"/>
      <c r="L154" s="167"/>
      <c r="M154" s="167"/>
      <c r="N154" s="167"/>
      <c r="O154" s="167"/>
      <c r="P154" s="167"/>
      <c r="Q154" s="167"/>
      <c r="R154" s="167"/>
    </row>
    <row r="155" spans="1:18" s="166" customFormat="1" x14ac:dyDescent="0.35">
      <c r="A155" s="168"/>
      <c r="B155" s="168"/>
      <c r="C155" s="168"/>
      <c r="D155" s="168"/>
      <c r="E155" s="168" t="s">
        <v>203</v>
      </c>
      <c r="F155" s="171">
        <f xml:space="preserve"> ( F152 - F153 ) * F154</f>
        <v>0</v>
      </c>
      <c r="G155" s="168" t="s">
        <v>125</v>
      </c>
      <c r="H155" s="171"/>
      <c r="I155" s="171"/>
      <c r="J155" s="171"/>
      <c r="K155" s="171"/>
      <c r="L155" s="171"/>
      <c r="M155" s="171"/>
      <c r="N155" s="171"/>
      <c r="O155" s="171"/>
      <c r="P155" s="171"/>
      <c r="Q155" s="171"/>
      <c r="R155" s="171"/>
    </row>
    <row r="156" spans="1:18" s="166" customFormat="1" x14ac:dyDescent="0.35">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5">
      <c r="A157" s="168"/>
      <c r="B157" s="168"/>
      <c r="C157" s="168"/>
      <c r="D157" s="168"/>
      <c r="E157" s="184" t="str">
        <f xml:space="preserve"> E$150</f>
        <v>Company 1 totex adjustment for [funded scheme 1] with no totex sharing - water network plus (17-18 FYA CPIH deflated prices)</v>
      </c>
      <c r="F157" s="185">
        <f xml:space="preserve"> F$150</f>
        <v>0</v>
      </c>
      <c r="G157" s="184" t="str">
        <f xml:space="preserve"> G$150</f>
        <v>£m</v>
      </c>
      <c r="H157" s="192"/>
      <c r="I157" s="192"/>
      <c r="J157" s="192"/>
      <c r="K157" s="192"/>
      <c r="L157" s="192"/>
      <c r="M157" s="192"/>
      <c r="N157" s="192"/>
      <c r="O157" s="192"/>
      <c r="P157" s="192"/>
      <c r="Q157" s="192"/>
      <c r="R157" s="192"/>
    </row>
    <row r="158" spans="1:18" s="166" customFormat="1" x14ac:dyDescent="0.35">
      <c r="A158" s="168"/>
      <c r="B158" s="168"/>
      <c r="C158" s="168"/>
      <c r="D158" s="168"/>
      <c r="E158" s="189" t="str">
        <f xml:space="preserve"> E$155</f>
        <v>Company 1 totex adjustment for [funded scheme 1] with totex sharing - water network plus (17-18 FYA CPIH deflated prices)</v>
      </c>
      <c r="F158" s="192">
        <f xml:space="preserve"> F$155</f>
        <v>0</v>
      </c>
      <c r="G158" s="189" t="str">
        <f xml:space="preserve"> G$155</f>
        <v>£m</v>
      </c>
      <c r="H158" s="192"/>
      <c r="I158" s="192"/>
      <c r="J158" s="192"/>
      <c r="K158" s="192"/>
      <c r="L158" s="192"/>
      <c r="M158" s="192"/>
      <c r="N158" s="192"/>
      <c r="O158" s="192"/>
      <c r="P158" s="192"/>
      <c r="Q158" s="192"/>
      <c r="R158" s="192"/>
    </row>
    <row r="159" spans="1:18" s="166" customFormat="1" x14ac:dyDescent="0.35">
      <c r="A159" s="168"/>
      <c r="B159" s="168"/>
      <c r="C159" s="168"/>
      <c r="D159" s="168"/>
      <c r="E159" s="168" t="str">
        <f xml:space="preserve"> E$23</f>
        <v>Totex sharing application</v>
      </c>
      <c r="F159" s="168">
        <f xml:space="preserve"> F$23</f>
        <v>1</v>
      </c>
      <c r="G159" s="168" t="str">
        <f xml:space="preserve"> G$23</f>
        <v>Boolean</v>
      </c>
      <c r="H159" s="168"/>
      <c r="I159" s="168"/>
      <c r="J159" s="168"/>
      <c r="K159" s="168"/>
      <c r="L159" s="168"/>
      <c r="M159" s="168"/>
      <c r="N159" s="168"/>
      <c r="O159" s="168"/>
      <c r="P159" s="168"/>
      <c r="Q159" s="168"/>
      <c r="R159" s="168"/>
    </row>
    <row r="160" spans="1:18" s="166" customFormat="1" x14ac:dyDescent="0.35">
      <c r="A160" s="168"/>
      <c r="B160" s="168"/>
      <c r="C160" s="168"/>
      <c r="D160" s="168"/>
      <c r="E160" s="170" t="s">
        <v>204</v>
      </c>
      <c r="F160" s="173">
        <f xml:space="preserve"> IF( F159 = 1, F158, F157 )</f>
        <v>0</v>
      </c>
      <c r="G160" s="170" t="s">
        <v>125</v>
      </c>
      <c r="H160" s="170"/>
      <c r="I160" s="170"/>
      <c r="J160" s="170"/>
      <c r="K160" s="170"/>
      <c r="L160" s="170"/>
      <c r="M160" s="170"/>
      <c r="N160" s="170"/>
      <c r="O160" s="170"/>
      <c r="P160" s="170"/>
      <c r="Q160" s="170"/>
      <c r="R160" s="170"/>
    </row>
    <row r="161" spans="1:18" s="166" customFormat="1" x14ac:dyDescent="0.35">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5">
      <c r="A162" s="168"/>
      <c r="B162" s="168"/>
      <c r="C162" s="168"/>
      <c r="D162" s="168"/>
      <c r="E162" s="189" t="str">
        <f xml:space="preserve"> E$146</f>
        <v>Company 1 unspent totex clawback for [funded scheme 1] given gate reached - water network plus (17-18 FYA CPIH deflated prices)</v>
      </c>
      <c r="F162" s="190">
        <f xml:space="preserve"> F$146</f>
        <v>0</v>
      </c>
      <c r="G162" s="189" t="str">
        <f xml:space="preserve"> G$146</f>
        <v>£m</v>
      </c>
      <c r="H162" s="190"/>
      <c r="I162" s="190"/>
      <c r="J162" s="190"/>
      <c r="K162" s="190"/>
      <c r="L162" s="190"/>
      <c r="M162" s="190"/>
      <c r="N162" s="190"/>
      <c r="O162" s="190"/>
      <c r="P162" s="190"/>
      <c r="Q162" s="190"/>
      <c r="R162" s="190"/>
    </row>
    <row r="163" spans="1:18" s="166" customFormat="1" x14ac:dyDescent="0.35">
      <c r="A163" s="168"/>
      <c r="B163" s="168"/>
      <c r="C163" s="168"/>
      <c r="D163" s="168"/>
      <c r="E163" s="191" t="str">
        <f xml:space="preserve"> E$160</f>
        <v>Company 1 totex sharing adjustment for [funded scheme 1] - water network plus (17-18 FYA CPIH deflated prices)</v>
      </c>
      <c r="F163" s="190">
        <f xml:space="preserve"> F$160</f>
        <v>0</v>
      </c>
      <c r="G163" s="191" t="str">
        <f xml:space="preserve"> G$160</f>
        <v>£m</v>
      </c>
      <c r="H163" s="170"/>
      <c r="I163" s="170"/>
      <c r="J163" s="170"/>
      <c r="K163" s="170"/>
      <c r="L163" s="170"/>
      <c r="M163" s="170"/>
      <c r="N163" s="170"/>
      <c r="O163" s="170"/>
      <c r="P163" s="170"/>
      <c r="Q163" s="170"/>
      <c r="R163" s="170"/>
    </row>
    <row r="164" spans="1:18" s="166" customFormat="1" x14ac:dyDescent="0.35">
      <c r="A164" s="168"/>
      <c r="B164" s="168"/>
      <c r="C164" s="168"/>
      <c r="D164" s="168"/>
      <c r="E164" s="191" t="s">
        <v>205</v>
      </c>
      <c r="F164" s="190">
        <f xml:space="preserve"> F162 + F163</f>
        <v>0</v>
      </c>
      <c r="G164" s="191" t="s">
        <v>125</v>
      </c>
      <c r="H164" s="170"/>
      <c r="I164" s="170"/>
      <c r="J164" s="170"/>
      <c r="K164" s="170"/>
      <c r="L164" s="170"/>
      <c r="M164" s="170"/>
      <c r="N164" s="170"/>
      <c r="O164" s="170"/>
      <c r="P164" s="170"/>
      <c r="Q164" s="170"/>
      <c r="R164" s="170"/>
    </row>
    <row r="165" spans="1:18" s="166" customFormat="1" x14ac:dyDescent="0.35">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5">
      <c r="A166" s="168"/>
      <c r="B166" s="168"/>
      <c r="C166" s="168"/>
      <c r="D166" s="120" t="s">
        <v>183</v>
      </c>
      <c r="E166" s="120"/>
      <c r="F166" s="208"/>
      <c r="G166" s="199"/>
      <c r="H166" s="199"/>
      <c r="I166" s="199"/>
      <c r="J166" s="209"/>
      <c r="K166" s="209"/>
      <c r="L166" s="209"/>
      <c r="M166" s="209"/>
      <c r="N166" s="209"/>
      <c r="O166" s="209"/>
      <c r="P166" s="209"/>
      <c r="Q166" s="209"/>
      <c r="R166" s="209"/>
    </row>
    <row r="167" spans="1:18" s="166" customFormat="1" x14ac:dyDescent="0.35">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5">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5">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5">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5">
      <c r="A171" s="168"/>
      <c r="B171" s="168"/>
      <c r="C171" s="168"/>
      <c r="D171" s="207"/>
      <c r="E171" s="199" t="s">
        <v>206</v>
      </c>
      <c r="F171" s="214">
        <f xml:space="preserve"> SUM( F168:F170 )</f>
        <v>0.9</v>
      </c>
      <c r="G171" s="199" t="s">
        <v>105</v>
      </c>
      <c r="H171" s="199"/>
      <c r="I171" s="199"/>
      <c r="J171" s="209"/>
      <c r="K171" s="209"/>
      <c r="L171" s="209"/>
      <c r="M171" s="209"/>
      <c r="N171" s="209"/>
      <c r="O171" s="209"/>
      <c r="P171" s="209"/>
      <c r="Q171" s="209"/>
      <c r="R171" s="209"/>
    </row>
    <row r="172" spans="1:18" s="166" customFormat="1" x14ac:dyDescent="0.35">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5">
      <c r="A173" s="168"/>
      <c r="B173" s="168"/>
      <c r="C173" s="168"/>
      <c r="D173" s="207"/>
      <c r="E173" s="200" t="str">
        <f xml:space="preserve"> E$164</f>
        <v>Company 1 total totex adjustment for [funded scheme 1] - water network plus (17-18 FYA CPIH deflated prices)</v>
      </c>
      <c r="F173" s="211">
        <f xml:space="preserve"> F$164</f>
        <v>0</v>
      </c>
      <c r="G173" s="200" t="str">
        <f xml:space="preserve"> G$164</f>
        <v>£m</v>
      </c>
      <c r="H173" s="200"/>
      <c r="I173" s="200"/>
      <c r="J173" s="200"/>
      <c r="K173" s="200"/>
      <c r="L173" s="200"/>
      <c r="M173" s="200"/>
      <c r="N173" s="200"/>
      <c r="O173" s="200"/>
      <c r="P173" s="200"/>
      <c r="Q173" s="200"/>
      <c r="R173" s="200"/>
    </row>
    <row r="174" spans="1:18" s="166" customFormat="1" x14ac:dyDescent="0.35">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5">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5">
      <c r="A176" s="168"/>
      <c r="B176" s="168"/>
      <c r="C176" s="168"/>
      <c r="D176" s="207"/>
      <c r="E176" s="212" t="str">
        <f xml:space="preserve"> InputsR!E$27</f>
        <v>Discount rate</v>
      </c>
      <c r="F176" s="213">
        <f xml:space="preserve"> InputsR!F$27</f>
        <v>2.92E-2</v>
      </c>
      <c r="G176" s="212" t="str">
        <f xml:space="preserve"> InputsR!G$27</f>
        <v>%</v>
      </c>
      <c r="H176" s="199"/>
      <c r="I176" s="199"/>
      <c r="J176" s="209"/>
      <c r="K176" s="209"/>
      <c r="L176" s="209"/>
      <c r="M176" s="209"/>
      <c r="N176" s="209"/>
      <c r="O176" s="209"/>
      <c r="P176" s="209"/>
      <c r="Q176" s="209"/>
      <c r="R176" s="209"/>
    </row>
    <row r="177" spans="1:18" s="166" customFormat="1" x14ac:dyDescent="0.35">
      <c r="A177" s="168"/>
      <c r="B177" s="168"/>
      <c r="C177" s="168"/>
      <c r="D177" s="207"/>
      <c r="E177" s="212" t="str">
        <f xml:space="preserve"> InputsR!E$17</f>
        <v>Years of discounting required for project abandoned at gate 1</v>
      </c>
      <c r="F177" s="216">
        <f xml:space="preserve"> InputsR!F$17</f>
        <v>3</v>
      </c>
      <c r="G177" s="212" t="str">
        <f xml:space="preserve"> InputsR!G$17</f>
        <v>#</v>
      </c>
      <c r="H177" s="199"/>
      <c r="I177" s="199"/>
      <c r="J177" s="209"/>
      <c r="K177" s="209"/>
      <c r="L177" s="209"/>
      <c r="M177" s="209"/>
      <c r="N177" s="209"/>
      <c r="O177" s="209"/>
      <c r="P177" s="209"/>
      <c r="Q177" s="209"/>
      <c r="R177" s="209"/>
    </row>
    <row r="178" spans="1:18" s="166" customFormat="1" x14ac:dyDescent="0.35">
      <c r="A178" s="168"/>
      <c r="B178" s="168"/>
      <c r="C178" s="168"/>
      <c r="D178" s="207"/>
      <c r="E178" s="199" t="s">
        <v>207</v>
      </c>
      <c r="F178" s="208">
        <f xml:space="preserve"> (F174 / F175) * F173 * (1 + F176) ^ F177</f>
        <v>0</v>
      </c>
      <c r="G178" s="199" t="s">
        <v>125</v>
      </c>
      <c r="H178" s="199"/>
      <c r="I178" s="199"/>
      <c r="J178" s="209"/>
      <c r="K178" s="209"/>
      <c r="L178" s="209"/>
      <c r="M178" s="209"/>
      <c r="N178" s="209"/>
      <c r="O178" s="209"/>
      <c r="P178" s="209"/>
      <c r="Q178" s="209"/>
      <c r="R178" s="209"/>
    </row>
    <row r="179" spans="1:18" s="166" customFormat="1" x14ac:dyDescent="0.35">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5">
      <c r="A180" s="168"/>
      <c r="B180" s="168"/>
      <c r="C180" s="168"/>
      <c r="D180" s="207"/>
      <c r="E180" s="200" t="str">
        <f xml:space="preserve"> E$164</f>
        <v>Company 1 total totex adjustment for [funded scheme 1] - water network plus (17-18 FYA CPIH deflated prices)</v>
      </c>
      <c r="F180" s="211">
        <f xml:space="preserve"> F$164</f>
        <v>0</v>
      </c>
      <c r="G180" s="200" t="str">
        <f xml:space="preserve"> G$164</f>
        <v>£m</v>
      </c>
      <c r="H180" s="199"/>
      <c r="I180" s="199"/>
      <c r="J180" s="209"/>
      <c r="K180" s="209"/>
      <c r="L180" s="209"/>
      <c r="M180" s="209"/>
      <c r="N180" s="209"/>
      <c r="O180" s="209"/>
      <c r="P180" s="209"/>
      <c r="Q180" s="209"/>
      <c r="R180" s="209"/>
    </row>
    <row r="181" spans="1:18" s="166" customFormat="1" x14ac:dyDescent="0.35">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5">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5">
      <c r="A183" s="168"/>
      <c r="B183" s="168"/>
      <c r="C183" s="168"/>
      <c r="D183" s="207"/>
      <c r="E183" s="212" t="str">
        <f xml:space="preserve"> InputsR!E$27</f>
        <v>Discount rate</v>
      </c>
      <c r="F183" s="213">
        <f xml:space="preserve"> InputsR!F$27</f>
        <v>2.92E-2</v>
      </c>
      <c r="G183" s="212" t="str">
        <f xml:space="preserve"> InputsR!G$27</f>
        <v>%</v>
      </c>
      <c r="H183" s="199"/>
      <c r="I183" s="199"/>
      <c r="J183" s="209"/>
      <c r="K183" s="209"/>
      <c r="L183" s="209"/>
      <c r="M183" s="209"/>
      <c r="N183" s="209"/>
      <c r="O183" s="209"/>
      <c r="P183" s="209"/>
      <c r="Q183" s="209"/>
      <c r="R183" s="209"/>
    </row>
    <row r="184" spans="1:18" s="166" customFormat="1" x14ac:dyDescent="0.35">
      <c r="A184" s="168"/>
      <c r="B184" s="168"/>
      <c r="C184" s="168"/>
      <c r="D184" s="207"/>
      <c r="E184" s="212" t="str">
        <f xml:space="preserve"> InputsR!E$19</f>
        <v>Years of discounting required for project abandoned at gate 2</v>
      </c>
      <c r="F184" s="216">
        <f xml:space="preserve"> InputsR!F$19</f>
        <v>2</v>
      </c>
      <c r="G184" s="212" t="str">
        <f xml:space="preserve"> InputsR!G$19</f>
        <v>#</v>
      </c>
      <c r="H184" s="199"/>
      <c r="I184" s="199"/>
      <c r="J184" s="209"/>
      <c r="K184" s="209"/>
      <c r="L184" s="209"/>
      <c r="M184" s="209"/>
      <c r="N184" s="209"/>
      <c r="O184" s="209"/>
      <c r="P184" s="209"/>
      <c r="Q184" s="209"/>
      <c r="R184" s="209"/>
    </row>
    <row r="185" spans="1:18" s="166" customFormat="1" x14ac:dyDescent="0.35">
      <c r="A185" s="168"/>
      <c r="B185" s="168"/>
      <c r="C185" s="168"/>
      <c r="D185" s="207"/>
      <c r="E185" s="199" t="s">
        <v>208</v>
      </c>
      <c r="F185" s="208">
        <f xml:space="preserve"> (F181 / F182) * F180 * (1 + F183) ^ F184</f>
        <v>0</v>
      </c>
      <c r="G185" s="199" t="s">
        <v>125</v>
      </c>
      <c r="H185" s="199"/>
      <c r="I185" s="199"/>
      <c r="J185" s="209"/>
      <c r="K185" s="209"/>
      <c r="L185" s="209"/>
      <c r="M185" s="209"/>
      <c r="N185" s="209"/>
      <c r="O185" s="209"/>
      <c r="P185" s="209"/>
      <c r="Q185" s="209"/>
      <c r="R185" s="209"/>
    </row>
    <row r="186" spans="1:18" s="166" customFormat="1" x14ac:dyDescent="0.35">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5">
      <c r="A187" s="168"/>
      <c r="B187" s="168"/>
      <c r="C187" s="168"/>
      <c r="D187" s="207"/>
      <c r="E187" s="200" t="str">
        <f xml:space="preserve"> E$164</f>
        <v>Company 1 total totex adjustment for [funded scheme 1] - water network plus (17-18 FYA CPIH deflated prices)</v>
      </c>
      <c r="F187" s="211">
        <f xml:space="preserve"> F$164</f>
        <v>0</v>
      </c>
      <c r="G187" s="200" t="str">
        <f xml:space="preserve"> G$164</f>
        <v>£m</v>
      </c>
      <c r="H187" s="199"/>
      <c r="I187" s="199"/>
      <c r="J187" s="209"/>
      <c r="K187" s="209"/>
      <c r="L187" s="209"/>
      <c r="M187" s="209"/>
      <c r="N187" s="209"/>
      <c r="O187" s="209"/>
      <c r="P187" s="209"/>
      <c r="Q187" s="209"/>
      <c r="R187" s="209"/>
    </row>
    <row r="188" spans="1:18" s="166" customFormat="1" x14ac:dyDescent="0.35">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5">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5">
      <c r="A190" s="168"/>
      <c r="B190" s="168"/>
      <c r="C190" s="168"/>
      <c r="D190" s="207"/>
      <c r="E190" s="212" t="str">
        <f xml:space="preserve"> InputsR!E$27</f>
        <v>Discount rate</v>
      </c>
      <c r="F190" s="213">
        <f xml:space="preserve"> InputsR!F$27</f>
        <v>2.92E-2</v>
      </c>
      <c r="G190" s="212" t="str">
        <f xml:space="preserve"> InputsR!G$27</f>
        <v>%</v>
      </c>
      <c r="H190" s="199"/>
      <c r="I190" s="199"/>
      <c r="J190" s="209"/>
      <c r="K190" s="209"/>
      <c r="L190" s="209"/>
      <c r="M190" s="209"/>
      <c r="N190" s="209"/>
      <c r="O190" s="209"/>
      <c r="P190" s="209"/>
      <c r="Q190" s="209"/>
      <c r="R190" s="209"/>
    </row>
    <row r="191" spans="1:18" s="166" customFormat="1" x14ac:dyDescent="0.35">
      <c r="A191" s="168"/>
      <c r="B191" s="168"/>
      <c r="C191" s="168"/>
      <c r="D191" s="207"/>
      <c r="E191" s="212" t="str">
        <f xml:space="preserve"> InputsR!E$21</f>
        <v>Years of discounting required for project abandoned at gate 3</v>
      </c>
      <c r="F191" s="216">
        <f xml:space="preserve"> InputsR!F$21</f>
        <v>1</v>
      </c>
      <c r="G191" s="212" t="str">
        <f xml:space="preserve"> InputsR!G$21</f>
        <v>#</v>
      </c>
      <c r="H191" s="199"/>
      <c r="I191" s="199"/>
      <c r="J191" s="209"/>
      <c r="K191" s="209"/>
      <c r="L191" s="209"/>
      <c r="M191" s="209"/>
      <c r="N191" s="209"/>
      <c r="O191" s="209"/>
      <c r="P191" s="209"/>
      <c r="Q191" s="209"/>
      <c r="R191" s="209"/>
    </row>
    <row r="192" spans="1:18" s="166" customFormat="1" x14ac:dyDescent="0.35">
      <c r="A192" s="168"/>
      <c r="B192" s="168"/>
      <c r="C192" s="168"/>
      <c r="D192" s="207"/>
      <c r="E192" s="199" t="s">
        <v>209</v>
      </c>
      <c r="F192" s="208">
        <f xml:space="preserve"> (F188 / F189) * F187 * (1 + F190) ^ F191</f>
        <v>0</v>
      </c>
      <c r="G192" s="199" t="s">
        <v>125</v>
      </c>
      <c r="H192" s="199"/>
      <c r="I192" s="199"/>
      <c r="J192" s="209"/>
      <c r="K192" s="209"/>
      <c r="L192" s="209"/>
      <c r="M192" s="209"/>
      <c r="N192" s="209"/>
      <c r="O192" s="209"/>
      <c r="P192" s="209"/>
      <c r="Q192" s="209"/>
      <c r="R192" s="209"/>
    </row>
    <row r="193" spans="1:18" s="166" customFormat="1" x14ac:dyDescent="0.35">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5">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0</v>
      </c>
      <c r="G194" s="200" t="str">
        <f xml:space="preserve"> G$178</f>
        <v>£m</v>
      </c>
      <c r="H194" s="199"/>
      <c r="I194" s="199"/>
      <c r="J194" s="209"/>
      <c r="K194" s="209"/>
      <c r="L194" s="209"/>
      <c r="M194" s="209"/>
      <c r="N194" s="209"/>
      <c r="O194" s="209"/>
      <c r="P194" s="209"/>
      <c r="Q194" s="209"/>
      <c r="R194" s="209"/>
    </row>
    <row r="195" spans="1:18" s="166" customFormat="1" x14ac:dyDescent="0.35">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0</v>
      </c>
      <c r="G195" s="200" t="str">
        <f xml:space="preserve"> G$185</f>
        <v>£m</v>
      </c>
      <c r="H195" s="199"/>
      <c r="I195" s="199"/>
      <c r="J195" s="209"/>
      <c r="K195" s="209"/>
      <c r="L195" s="209"/>
      <c r="M195" s="209"/>
      <c r="N195" s="209"/>
      <c r="O195" s="209"/>
      <c r="P195" s="209"/>
      <c r="Q195" s="209"/>
      <c r="R195" s="209"/>
    </row>
    <row r="196" spans="1:18" s="166" customFormat="1" x14ac:dyDescent="0.35">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0</v>
      </c>
      <c r="G196" s="200" t="str">
        <f xml:space="preserve"> G$192</f>
        <v>£m</v>
      </c>
      <c r="H196" s="199"/>
      <c r="I196" s="199"/>
      <c r="J196" s="209"/>
      <c r="K196" s="209"/>
      <c r="L196" s="209"/>
      <c r="M196" s="209"/>
      <c r="N196" s="209"/>
      <c r="O196" s="209"/>
      <c r="P196" s="209"/>
      <c r="Q196" s="209"/>
      <c r="R196" s="209"/>
    </row>
    <row r="197" spans="1:18" s="166" customFormat="1" x14ac:dyDescent="0.35">
      <c r="A197" s="168"/>
      <c r="B197" s="168"/>
      <c r="C197" s="168"/>
      <c r="D197" s="207"/>
      <c r="E197" s="199" t="s">
        <v>210</v>
      </c>
      <c r="F197" s="208">
        <f xml:space="preserve"> SUM( F194:F196 )</f>
        <v>0</v>
      </c>
      <c r="G197" s="199" t="s">
        <v>125</v>
      </c>
      <c r="H197" s="199"/>
      <c r="I197" s="199"/>
      <c r="J197" s="209"/>
      <c r="K197" s="209"/>
      <c r="L197" s="209"/>
      <c r="M197" s="209"/>
      <c r="N197" s="209"/>
      <c r="O197" s="209"/>
      <c r="P197" s="209"/>
      <c r="Q197" s="209"/>
      <c r="R197" s="209"/>
    </row>
    <row r="198" spans="1:18" s="166" customFormat="1" x14ac:dyDescent="0.35">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5">
      <c r="A199" s="168"/>
      <c r="B199" s="168"/>
      <c r="C199" s="168"/>
      <c r="D199" s="120" t="s">
        <v>189</v>
      </c>
      <c r="E199" s="120"/>
      <c r="F199" s="208"/>
      <c r="G199" s="199"/>
      <c r="H199" s="199"/>
      <c r="I199" s="199"/>
      <c r="J199" s="209"/>
      <c r="K199" s="209"/>
      <c r="L199" s="209"/>
      <c r="M199" s="209"/>
      <c r="N199" s="209"/>
      <c r="O199" s="209"/>
      <c r="P199" s="209"/>
      <c r="Q199" s="209"/>
      <c r="R199" s="209"/>
    </row>
    <row r="200" spans="1:18" s="166" customFormat="1" x14ac:dyDescent="0.35">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5">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5">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5">
      <c r="A203" s="168"/>
      <c r="B203" s="168"/>
      <c r="C203" s="168"/>
      <c r="D203" s="207"/>
      <c r="E203" s="199" t="s">
        <v>211</v>
      </c>
      <c r="F203" s="214">
        <f>SUM( F201:F202 )</f>
        <v>0.75</v>
      </c>
      <c r="G203" s="199" t="s">
        <v>105</v>
      </c>
      <c r="H203" s="199"/>
      <c r="I203" s="199"/>
      <c r="J203" s="209"/>
      <c r="K203" s="209"/>
      <c r="L203" s="209"/>
      <c r="M203" s="209"/>
      <c r="N203" s="209"/>
      <c r="O203" s="209"/>
      <c r="P203" s="209"/>
      <c r="Q203" s="209"/>
      <c r="R203" s="209"/>
    </row>
    <row r="204" spans="1:18" s="166" customFormat="1" x14ac:dyDescent="0.35">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5">
      <c r="A205" s="168"/>
      <c r="B205" s="168"/>
      <c r="C205" s="168"/>
      <c r="D205" s="207"/>
      <c r="E205" s="200" t="str">
        <f xml:space="preserve"> E$164</f>
        <v>Company 1 total totex adjustment for [funded scheme 1] - water network plus (17-18 FYA CPIH deflated prices)</v>
      </c>
      <c r="F205" s="211">
        <f xml:space="preserve"> F$164</f>
        <v>0</v>
      </c>
      <c r="G205" s="200" t="str">
        <f xml:space="preserve"> G$164</f>
        <v>£m</v>
      </c>
      <c r="H205" s="199"/>
      <c r="I205" s="199"/>
      <c r="J205" s="209"/>
      <c r="K205" s="209"/>
      <c r="L205" s="209"/>
      <c r="M205" s="209"/>
      <c r="N205" s="209"/>
      <c r="O205" s="209"/>
      <c r="P205" s="209"/>
      <c r="Q205" s="209"/>
      <c r="R205" s="209"/>
    </row>
    <row r="206" spans="1:18" s="166" customFormat="1" x14ac:dyDescent="0.35">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5">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5">
      <c r="A208" s="168"/>
      <c r="B208" s="168"/>
      <c r="C208" s="168"/>
      <c r="D208" s="207"/>
      <c r="E208" s="212" t="str">
        <f xml:space="preserve"> InputsR!E$27</f>
        <v>Discount rate</v>
      </c>
      <c r="F208" s="213">
        <f xml:space="preserve"> InputsR!F$27</f>
        <v>2.92E-2</v>
      </c>
      <c r="G208" s="212" t="str">
        <f xml:space="preserve"> InputsR!G$27</f>
        <v>%</v>
      </c>
      <c r="H208" s="199"/>
      <c r="I208" s="199"/>
      <c r="J208" s="209"/>
      <c r="K208" s="209"/>
      <c r="L208" s="209"/>
      <c r="M208" s="209"/>
      <c r="N208" s="209"/>
      <c r="O208" s="209"/>
      <c r="P208" s="209"/>
      <c r="Q208" s="209"/>
      <c r="R208" s="209"/>
    </row>
    <row r="209" spans="1:18" s="166" customFormat="1" x14ac:dyDescent="0.35">
      <c r="A209" s="168"/>
      <c r="B209" s="168"/>
      <c r="C209" s="168"/>
      <c r="D209" s="207"/>
      <c r="E209" s="212" t="str">
        <f xml:space="preserve"> InputsR!E$19</f>
        <v>Years of discounting required for project abandoned at gate 2</v>
      </c>
      <c r="F209" s="216">
        <f xml:space="preserve"> InputsR!F$19</f>
        <v>2</v>
      </c>
      <c r="G209" s="212" t="str">
        <f xml:space="preserve"> InputsR!G$19</f>
        <v>#</v>
      </c>
      <c r="H209" s="199"/>
      <c r="I209" s="199"/>
      <c r="J209" s="209"/>
      <c r="K209" s="209"/>
      <c r="L209" s="209"/>
      <c r="M209" s="209"/>
      <c r="N209" s="209"/>
      <c r="O209" s="209"/>
      <c r="P209" s="209"/>
      <c r="Q209" s="209"/>
      <c r="R209" s="209"/>
    </row>
    <row r="210" spans="1:18" s="166" customFormat="1" x14ac:dyDescent="0.35">
      <c r="A210" s="168"/>
      <c r="B210" s="168"/>
      <c r="C210" s="168"/>
      <c r="D210" s="207"/>
      <c r="E210" s="199" t="s">
        <v>212</v>
      </c>
      <c r="F210" s="208">
        <f xml:space="preserve"> (F206 / F207) * F205 * (1 + F208) ^ F209</f>
        <v>0</v>
      </c>
      <c r="G210" s="199" t="s">
        <v>125</v>
      </c>
      <c r="H210" s="199"/>
      <c r="I210" s="199"/>
      <c r="J210" s="209"/>
      <c r="K210" s="209"/>
      <c r="L210" s="209"/>
      <c r="M210" s="209"/>
      <c r="N210" s="209"/>
      <c r="O210" s="209"/>
      <c r="P210" s="209"/>
      <c r="Q210" s="209"/>
      <c r="R210" s="209"/>
    </row>
    <row r="211" spans="1:18" s="166" customFormat="1" x14ac:dyDescent="0.35">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5">
      <c r="A212" s="168"/>
      <c r="B212" s="168"/>
      <c r="C212" s="168"/>
      <c r="D212" s="207"/>
      <c r="E212" s="200" t="str">
        <f xml:space="preserve"> E$164</f>
        <v>Company 1 total totex adjustment for [funded scheme 1] - water network plus (17-18 FYA CPIH deflated prices)</v>
      </c>
      <c r="F212" s="211">
        <f xml:space="preserve"> F$164</f>
        <v>0</v>
      </c>
      <c r="G212" s="200" t="str">
        <f xml:space="preserve"> G$164</f>
        <v>£m</v>
      </c>
      <c r="H212" s="199"/>
      <c r="I212" s="199"/>
      <c r="J212" s="209"/>
      <c r="K212" s="209"/>
      <c r="L212" s="209"/>
      <c r="M212" s="209"/>
      <c r="N212" s="209"/>
      <c r="O212" s="209"/>
      <c r="P212" s="209"/>
      <c r="Q212" s="209"/>
      <c r="R212" s="209"/>
    </row>
    <row r="213" spans="1:18" s="166" customFormat="1" x14ac:dyDescent="0.35">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5">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5">
      <c r="A215" s="168"/>
      <c r="B215" s="168"/>
      <c r="C215" s="168"/>
      <c r="D215" s="207"/>
      <c r="E215" s="212" t="str">
        <f xml:space="preserve"> InputsR!E$27</f>
        <v>Discount rate</v>
      </c>
      <c r="F215" s="213">
        <f xml:space="preserve"> InputsR!F$27</f>
        <v>2.92E-2</v>
      </c>
      <c r="G215" s="212" t="str">
        <f xml:space="preserve"> InputsR!G$27</f>
        <v>%</v>
      </c>
      <c r="H215" s="199"/>
      <c r="I215" s="199"/>
      <c r="J215" s="209"/>
      <c r="K215" s="209"/>
      <c r="L215" s="209"/>
      <c r="M215" s="209"/>
      <c r="N215" s="209"/>
      <c r="O215" s="209"/>
      <c r="P215" s="209"/>
      <c r="Q215" s="209"/>
      <c r="R215" s="209"/>
    </row>
    <row r="216" spans="1:18" s="166" customFormat="1" x14ac:dyDescent="0.35">
      <c r="A216" s="168"/>
      <c r="B216" s="168"/>
      <c r="C216" s="168"/>
      <c r="D216" s="207"/>
      <c r="E216" s="212" t="str">
        <f xml:space="preserve"> InputsR!E$21</f>
        <v>Years of discounting required for project abandoned at gate 3</v>
      </c>
      <c r="F216" s="216">
        <f xml:space="preserve"> InputsR!F$21</f>
        <v>1</v>
      </c>
      <c r="G216" s="212" t="str">
        <f xml:space="preserve"> InputsR!G$21</f>
        <v>#</v>
      </c>
      <c r="H216" s="199"/>
      <c r="I216" s="199"/>
      <c r="J216" s="209"/>
      <c r="K216" s="209"/>
      <c r="L216" s="209"/>
      <c r="M216" s="209"/>
      <c r="N216" s="209"/>
      <c r="O216" s="209"/>
      <c r="P216" s="209"/>
      <c r="Q216" s="209"/>
      <c r="R216" s="209"/>
    </row>
    <row r="217" spans="1:18" s="166" customFormat="1" x14ac:dyDescent="0.35">
      <c r="A217" s="168"/>
      <c r="B217" s="168"/>
      <c r="C217" s="168"/>
      <c r="D217" s="207"/>
      <c r="E217" s="199" t="s">
        <v>213</v>
      </c>
      <c r="F217" s="208">
        <f xml:space="preserve"> (F213 / F214) * F212 * (1 + F215) ^ F216</f>
        <v>0</v>
      </c>
      <c r="G217" s="199" t="s">
        <v>125</v>
      </c>
      <c r="H217" s="199"/>
      <c r="I217" s="199"/>
      <c r="J217" s="209"/>
      <c r="K217" s="209"/>
      <c r="L217" s="209"/>
      <c r="M217" s="209"/>
      <c r="N217" s="209"/>
      <c r="O217" s="209"/>
      <c r="P217" s="209"/>
      <c r="Q217" s="209"/>
      <c r="R217" s="209"/>
    </row>
    <row r="218" spans="1:18" s="166" customFormat="1" x14ac:dyDescent="0.35">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5">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0</v>
      </c>
      <c r="G219" s="200" t="str">
        <f xml:space="preserve"> G$210</f>
        <v>£m</v>
      </c>
      <c r="H219" s="199"/>
      <c r="I219" s="199"/>
      <c r="J219" s="209"/>
      <c r="K219" s="209"/>
      <c r="L219" s="209"/>
      <c r="M219" s="209"/>
      <c r="N219" s="209"/>
      <c r="O219" s="209"/>
      <c r="P219" s="209"/>
      <c r="Q219" s="209"/>
      <c r="R219" s="209"/>
    </row>
    <row r="220" spans="1:18" s="166" customFormat="1" x14ac:dyDescent="0.35">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0</v>
      </c>
      <c r="G220" s="200" t="str">
        <f xml:space="preserve"> G$217</f>
        <v>£m</v>
      </c>
      <c r="H220" s="199"/>
      <c r="I220" s="199"/>
      <c r="J220" s="209"/>
      <c r="K220" s="209"/>
      <c r="L220" s="209"/>
      <c r="M220" s="209"/>
      <c r="N220" s="209"/>
      <c r="O220" s="209"/>
      <c r="P220" s="209"/>
      <c r="Q220" s="209"/>
      <c r="R220" s="209"/>
    </row>
    <row r="221" spans="1:18" s="166" customFormat="1" x14ac:dyDescent="0.35">
      <c r="A221" s="168"/>
      <c r="B221" s="168"/>
      <c r="C221" s="168"/>
      <c r="D221" s="207"/>
      <c r="E221" s="199" t="s">
        <v>214</v>
      </c>
      <c r="F221" s="208">
        <f>SUM( F219:F220 )</f>
        <v>0</v>
      </c>
      <c r="G221" s="199" t="s">
        <v>125</v>
      </c>
      <c r="H221" s="199"/>
      <c r="I221" s="199"/>
      <c r="J221" s="209"/>
      <c r="K221" s="209"/>
      <c r="L221" s="209"/>
      <c r="M221" s="209"/>
      <c r="N221" s="209"/>
      <c r="O221" s="209"/>
      <c r="P221" s="209"/>
      <c r="Q221" s="209"/>
      <c r="R221" s="209"/>
    </row>
    <row r="222" spans="1:18" s="166" customFormat="1" x14ac:dyDescent="0.35">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5">
      <c r="A223" s="168"/>
      <c r="B223" s="168"/>
      <c r="C223" s="168"/>
      <c r="D223" s="120" t="s">
        <v>194</v>
      </c>
      <c r="E223" s="120"/>
      <c r="F223" s="208"/>
      <c r="G223" s="199"/>
      <c r="H223" s="199"/>
      <c r="I223" s="199"/>
      <c r="J223" s="209"/>
      <c r="K223" s="209"/>
      <c r="L223" s="209"/>
      <c r="M223" s="209"/>
      <c r="N223" s="209"/>
      <c r="O223" s="209"/>
      <c r="P223" s="209"/>
      <c r="Q223" s="209"/>
      <c r="R223" s="209"/>
    </row>
    <row r="224" spans="1:18" s="166" customFormat="1" x14ac:dyDescent="0.35">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5">
      <c r="A225" s="168"/>
      <c r="B225" s="168"/>
      <c r="C225" s="168"/>
      <c r="D225" s="207"/>
      <c r="E225" s="200" t="str">
        <f xml:space="preserve"> E$164</f>
        <v>Company 1 total totex adjustment for [funded scheme 1] - water network plus (17-18 FYA CPIH deflated prices)</v>
      </c>
      <c r="F225" s="211">
        <f xml:space="preserve"> F$164</f>
        <v>0</v>
      </c>
      <c r="G225" s="200" t="str">
        <f xml:space="preserve"> G$164</f>
        <v>£m</v>
      </c>
      <c r="H225" s="199"/>
      <c r="I225" s="199"/>
      <c r="J225" s="209"/>
      <c r="K225" s="209"/>
      <c r="L225" s="209"/>
      <c r="M225" s="209"/>
      <c r="N225" s="209"/>
      <c r="O225" s="209"/>
      <c r="P225" s="209"/>
      <c r="Q225" s="209"/>
      <c r="R225" s="209"/>
    </row>
    <row r="226" spans="1:18" s="166" customFormat="1" x14ac:dyDescent="0.35">
      <c r="A226" s="168"/>
      <c r="B226" s="168"/>
      <c r="C226" s="168"/>
      <c r="D226" s="207"/>
      <c r="E226" s="212" t="str">
        <f xml:space="preserve"> InputsR!E$27</f>
        <v>Discount rate</v>
      </c>
      <c r="F226" s="213">
        <f xml:space="preserve"> InputsR!F$27</f>
        <v>2.92E-2</v>
      </c>
      <c r="G226" s="212" t="str">
        <f xml:space="preserve"> InputsR!G$27</f>
        <v>%</v>
      </c>
      <c r="H226" s="199"/>
      <c r="I226" s="199"/>
      <c r="J226" s="209"/>
      <c r="K226" s="209"/>
      <c r="L226" s="209"/>
      <c r="M226" s="209"/>
      <c r="N226" s="209"/>
      <c r="O226" s="209"/>
      <c r="P226" s="209"/>
      <c r="Q226" s="209"/>
      <c r="R226" s="209"/>
    </row>
    <row r="227" spans="1:18" s="166" customFormat="1" x14ac:dyDescent="0.35">
      <c r="A227" s="168"/>
      <c r="B227" s="168"/>
      <c r="C227" s="168"/>
      <c r="D227" s="207"/>
      <c r="E227" s="212" t="str">
        <f xml:space="preserve"> InputsR!E$21</f>
        <v>Years of discounting required for project abandoned at gate 3</v>
      </c>
      <c r="F227" s="216">
        <f xml:space="preserve"> InputsR!F$21</f>
        <v>1</v>
      </c>
      <c r="G227" s="212" t="str">
        <f xml:space="preserve"> InputsR!G$21</f>
        <v>#</v>
      </c>
      <c r="H227" s="199"/>
      <c r="I227" s="199"/>
      <c r="J227" s="209"/>
      <c r="K227" s="209"/>
      <c r="L227" s="209"/>
      <c r="M227" s="209"/>
      <c r="N227" s="209"/>
      <c r="O227" s="209"/>
      <c r="P227" s="209"/>
      <c r="Q227" s="209"/>
      <c r="R227" s="209"/>
    </row>
    <row r="228" spans="1:18" s="166" customFormat="1" x14ac:dyDescent="0.35">
      <c r="A228" s="168"/>
      <c r="B228" s="168"/>
      <c r="C228" s="168"/>
      <c r="D228" s="207"/>
      <c r="E228" s="199" t="s">
        <v>215</v>
      </c>
      <c r="F228" s="208">
        <f xml:space="preserve"> F225 * (1 + F226) ^ F227</f>
        <v>0</v>
      </c>
      <c r="G228" s="199" t="s">
        <v>125</v>
      </c>
      <c r="H228" s="199"/>
      <c r="I228" s="199"/>
      <c r="J228" s="209"/>
      <c r="K228" s="209"/>
      <c r="L228" s="209"/>
      <c r="M228" s="209"/>
      <c r="N228" s="209"/>
      <c r="O228" s="209"/>
      <c r="P228" s="209"/>
      <c r="Q228" s="209"/>
      <c r="R228" s="209"/>
    </row>
    <row r="229" spans="1:18" s="166" customFormat="1" x14ac:dyDescent="0.35">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5">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0</v>
      </c>
      <c r="G230" s="200" t="str">
        <f xml:space="preserve"> G$197</f>
        <v>£m</v>
      </c>
      <c r="H230" s="199"/>
      <c r="I230" s="199"/>
      <c r="J230" s="209"/>
      <c r="K230" s="209"/>
      <c r="L230" s="209"/>
      <c r="M230" s="209"/>
      <c r="N230" s="209"/>
      <c r="O230" s="209"/>
      <c r="P230" s="209"/>
      <c r="Q230" s="209"/>
      <c r="R230" s="209"/>
    </row>
    <row r="231" spans="1:18" s="166" customFormat="1" x14ac:dyDescent="0.35">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0</v>
      </c>
      <c r="G231" s="200" t="str">
        <f xml:space="preserve"> G$221</f>
        <v>£m</v>
      </c>
      <c r="H231" s="199"/>
      <c r="I231" s="199"/>
      <c r="J231" s="209"/>
      <c r="K231" s="209"/>
      <c r="L231" s="209"/>
      <c r="M231" s="209"/>
      <c r="N231" s="209"/>
      <c r="O231" s="209"/>
      <c r="P231" s="209"/>
      <c r="Q231" s="209"/>
      <c r="R231" s="209"/>
    </row>
    <row r="232" spans="1:18" s="166" customFormat="1" x14ac:dyDescent="0.35">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0</v>
      </c>
      <c r="G232" s="200" t="str">
        <f xml:space="preserve"> G$228</f>
        <v>£m</v>
      </c>
      <c r="H232" s="199"/>
      <c r="I232" s="199"/>
      <c r="J232" s="209"/>
      <c r="K232" s="209"/>
      <c r="L232" s="209"/>
      <c r="M232" s="209"/>
      <c r="N232" s="209"/>
      <c r="O232" s="209"/>
      <c r="P232" s="209"/>
      <c r="Q232" s="209"/>
      <c r="R232" s="209"/>
    </row>
    <row r="233" spans="1:18" s="166" customFormat="1" x14ac:dyDescent="0.35">
      <c r="A233" s="168"/>
      <c r="B233" s="168"/>
      <c r="C233" s="168"/>
      <c r="D233" s="207"/>
      <c r="E233" s="212" t="str">
        <f xml:space="preserve"> InputsR!E$41</f>
        <v>Gate [funded scheme 1] has progressed to (up to gate 4)</v>
      </c>
      <c r="F233" s="217">
        <f xml:space="preserve"> InputsR!F$41</f>
        <v>4</v>
      </c>
      <c r="G233" s="212" t="str">
        <f xml:space="preserve"> InputsR!G$41</f>
        <v>#</v>
      </c>
      <c r="H233" s="199"/>
      <c r="I233" s="199"/>
      <c r="J233" s="209"/>
      <c r="K233" s="209"/>
      <c r="L233" s="209"/>
      <c r="M233" s="209"/>
      <c r="N233" s="209"/>
      <c r="O233" s="209"/>
      <c r="P233" s="209"/>
      <c r="Q233" s="209"/>
      <c r="R233" s="209"/>
    </row>
    <row r="234" spans="1:18" s="166" customFormat="1" x14ac:dyDescent="0.35">
      <c r="A234" s="168"/>
      <c r="B234" s="168"/>
      <c r="C234" s="168"/>
      <c r="D234" s="207"/>
      <c r="E234" s="200" t="str">
        <f xml:space="preserve"> E$164</f>
        <v>Company 1 total totex adjustment for [funded scheme 1] - water network plus (17-18 FYA CPIH deflated prices)</v>
      </c>
      <c r="F234" s="211">
        <f xml:space="preserve"> F$164</f>
        <v>0</v>
      </c>
      <c r="G234" s="200" t="str">
        <f xml:space="preserve"> G$164</f>
        <v>£m</v>
      </c>
      <c r="H234" s="199"/>
      <c r="I234" s="199"/>
      <c r="J234" s="209"/>
      <c r="K234" s="209"/>
      <c r="L234" s="209"/>
      <c r="M234" s="209"/>
      <c r="N234" s="209"/>
      <c r="O234" s="209"/>
      <c r="P234" s="209"/>
      <c r="Q234" s="209"/>
      <c r="R234" s="209"/>
    </row>
    <row r="235" spans="1:18" s="166" customFormat="1" x14ac:dyDescent="0.35">
      <c r="A235" s="168"/>
      <c r="B235" s="168"/>
      <c r="C235" s="168"/>
      <c r="D235" s="207"/>
      <c r="E235" s="200" t="s">
        <v>216</v>
      </c>
      <c r="F235" s="208">
        <f xml:space="preserve"> ( IF(F233 = 4, 0, IF(F233 = 3, F232, IF(F233 = 2, F231, IF(F233 = 1, F230) ) ) ) - F234 )</f>
        <v>0</v>
      </c>
      <c r="G235" s="199" t="s">
        <v>125</v>
      </c>
      <c r="H235" s="199"/>
      <c r="I235" s="199"/>
      <c r="J235" s="209"/>
      <c r="K235" s="209"/>
      <c r="L235" s="209"/>
      <c r="M235" s="209"/>
      <c r="N235" s="209"/>
      <c r="O235" s="209"/>
      <c r="P235" s="209"/>
      <c r="Q235" s="209"/>
      <c r="R235" s="209"/>
    </row>
    <row r="236" spans="1:18" s="143" customFormat="1" x14ac:dyDescent="0.35">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5">
      <c r="A237" s="168"/>
      <c r="B237" s="168"/>
      <c r="C237" s="168"/>
      <c r="D237" s="168"/>
      <c r="E237" s="111" t="str">
        <f xml:space="preserve"> InputsR!E$57</f>
        <v>Affinity Water PAYG ratio - water network plus</v>
      </c>
      <c r="F237" s="167">
        <f xml:space="preserve"> InputsR!F$57</f>
        <v>0.61499999999999999</v>
      </c>
      <c r="G237" s="111" t="str">
        <f xml:space="preserve"> InputsR!G$57</f>
        <v>%</v>
      </c>
      <c r="H237" s="111"/>
      <c r="I237" s="111"/>
      <c r="J237" s="111"/>
      <c r="K237" s="111"/>
      <c r="L237" s="111"/>
      <c r="M237" s="111"/>
      <c r="N237" s="111"/>
      <c r="O237" s="111"/>
      <c r="P237" s="111"/>
      <c r="Q237" s="111"/>
      <c r="R237" s="111"/>
    </row>
    <row r="238" spans="1:18" s="143" customFormat="1" x14ac:dyDescent="0.35">
      <c r="A238" s="111"/>
      <c r="B238" s="111"/>
      <c r="C238" s="111"/>
      <c r="D238" s="111"/>
      <c r="E238" s="191" t="str">
        <f xml:space="preserve"> E$164</f>
        <v>Company 1 total totex adjustment for [funded scheme 1] - water network plus (17-18 FYA CPIH deflated prices)</v>
      </c>
      <c r="F238" s="192">
        <f xml:space="preserve"> F$164</f>
        <v>0</v>
      </c>
      <c r="G238" s="191" t="str">
        <f xml:space="preserve"> G$164</f>
        <v>£m</v>
      </c>
      <c r="H238" s="187"/>
      <c r="I238" s="187"/>
      <c r="J238" s="188"/>
      <c r="K238" s="188"/>
      <c r="L238" s="188"/>
      <c r="M238" s="188"/>
      <c r="N238" s="188"/>
      <c r="O238" s="188"/>
      <c r="P238" s="188"/>
      <c r="Q238" s="188"/>
      <c r="R238" s="188"/>
    </row>
    <row r="239" spans="1:18" s="143" customFormat="1" x14ac:dyDescent="0.35">
      <c r="A239" s="111"/>
      <c r="B239" s="111"/>
      <c r="C239" s="111"/>
      <c r="D239" s="111"/>
      <c r="E239" s="111" t="str">
        <f xml:space="preserve"> InputsR!E$71</f>
        <v>Affinity Water penalty for Abingdon Reservoir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5">
      <c r="A240" s="111"/>
      <c r="B240" s="111"/>
      <c r="C240" s="111"/>
      <c r="D240" s="111"/>
      <c r="E240" s="187" t="str">
        <f xml:space="preserve"> E$235</f>
        <v>Company 1 total totex adjustment for [funded scheme 1] financing adjustment - water network plus (17-18 FYA CPIH deflated prices)</v>
      </c>
      <c r="F240" s="185">
        <f xml:space="preserve"> F$235</f>
        <v>0</v>
      </c>
      <c r="G240" s="187" t="str">
        <f xml:space="preserve"> G$235</f>
        <v>£m</v>
      </c>
      <c r="H240" s="187"/>
      <c r="I240" s="187"/>
      <c r="J240" s="188"/>
      <c r="K240" s="188"/>
      <c r="L240" s="188"/>
      <c r="M240" s="188"/>
      <c r="N240" s="188"/>
      <c r="O240" s="188"/>
      <c r="P240" s="188"/>
      <c r="Q240" s="188"/>
      <c r="R240" s="188"/>
    </row>
    <row r="241" spans="1:18" s="143" customFormat="1" ht="15" thickBot="1" x14ac:dyDescent="0.4">
      <c r="A241" s="111"/>
      <c r="B241" s="111"/>
      <c r="C241" s="111"/>
      <c r="D241" s="111"/>
      <c r="E241" s="178" t="s">
        <v>217</v>
      </c>
      <c r="F241" s="179">
        <f xml:space="preserve"> F237 * ( F238 + F239 + F240 )</f>
        <v>0</v>
      </c>
      <c r="G241" s="178" t="s">
        <v>125</v>
      </c>
      <c r="H241" s="178"/>
      <c r="I241" s="178"/>
      <c r="J241" s="178"/>
      <c r="K241" s="178"/>
      <c r="L241" s="178"/>
      <c r="M241" s="178"/>
      <c r="N241" s="178"/>
      <c r="O241" s="178"/>
      <c r="P241" s="178"/>
      <c r="Q241" s="178"/>
      <c r="R241" s="178"/>
    </row>
    <row r="242" spans="1:18" s="143" customFormat="1" ht="15" thickTop="1" x14ac:dyDescent="0.35">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5">
      <c r="A243" s="168"/>
      <c r="B243" s="168"/>
      <c r="C243" s="168"/>
      <c r="D243" s="168"/>
      <c r="E243" s="111" t="str">
        <f xml:space="preserve"> InputsR!E$57</f>
        <v>Affinity Water PAYG ratio - water network plus</v>
      </c>
      <c r="F243" s="167">
        <f xml:space="preserve"> InputsR!F$57</f>
        <v>0.61499999999999999</v>
      </c>
      <c r="G243" s="111" t="str">
        <f xml:space="preserve"> InputsR!G$57</f>
        <v>%</v>
      </c>
      <c r="H243" s="111"/>
      <c r="I243" s="111"/>
      <c r="J243" s="111"/>
      <c r="K243" s="111"/>
      <c r="L243" s="111"/>
      <c r="M243" s="111"/>
      <c r="N243" s="111"/>
      <c r="O243" s="111"/>
      <c r="P243" s="111"/>
      <c r="Q243" s="111"/>
      <c r="R243" s="111"/>
    </row>
    <row r="244" spans="1:18" s="143" customFormat="1" x14ac:dyDescent="0.35">
      <c r="A244" s="111"/>
      <c r="B244" s="111"/>
      <c r="C244" s="111"/>
      <c r="D244" s="111"/>
      <c r="E244" s="191" t="str">
        <f xml:space="preserve"> E$164</f>
        <v>Company 1 total totex adjustment for [funded scheme 1] - water network plus (17-18 FYA CPIH deflated prices)</v>
      </c>
      <c r="F244" s="192">
        <f xml:space="preserve"> F$164</f>
        <v>0</v>
      </c>
      <c r="G244" s="191" t="str">
        <f xml:space="preserve"> G$164</f>
        <v>£m</v>
      </c>
      <c r="H244" s="187"/>
      <c r="I244" s="187"/>
      <c r="J244" s="188"/>
      <c r="K244" s="188"/>
      <c r="L244" s="188"/>
      <c r="M244" s="188"/>
      <c r="N244" s="188"/>
      <c r="O244" s="188"/>
      <c r="P244" s="188"/>
      <c r="Q244" s="188"/>
      <c r="R244" s="188"/>
    </row>
    <row r="245" spans="1:18" s="143" customFormat="1" x14ac:dyDescent="0.35">
      <c r="A245" s="111"/>
      <c r="B245" s="111"/>
      <c r="C245" s="111"/>
      <c r="D245" s="111"/>
      <c r="E245" s="111" t="str">
        <f xml:space="preserve"> InputsR!E$71</f>
        <v>Affinity Water penalty for Abingdon Reservoir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5">
      <c r="A246" s="111"/>
      <c r="B246" s="111"/>
      <c r="C246" s="111"/>
      <c r="D246" s="111"/>
      <c r="E246" s="187" t="str">
        <f xml:space="preserve"> E$235</f>
        <v>Company 1 total totex adjustment for [funded scheme 1] financing adjustment - water network plus (17-18 FYA CPIH deflated prices)</v>
      </c>
      <c r="F246" s="192">
        <f xml:space="preserve"> F$235</f>
        <v>0</v>
      </c>
      <c r="G246" s="187" t="str">
        <f xml:space="preserve"> G$235</f>
        <v>£m</v>
      </c>
      <c r="H246" s="187"/>
      <c r="I246" s="187"/>
      <c r="J246" s="188"/>
      <c r="K246" s="188"/>
      <c r="L246" s="188"/>
      <c r="M246" s="188"/>
      <c r="N246" s="188"/>
      <c r="O246" s="188"/>
      <c r="P246" s="188"/>
      <c r="Q246" s="188"/>
      <c r="R246" s="188"/>
    </row>
    <row r="247" spans="1:18" s="143" customFormat="1" ht="15" thickBot="1" x14ac:dyDescent="0.4">
      <c r="A247" s="111"/>
      <c r="B247" s="111"/>
      <c r="C247" s="111"/>
      <c r="D247" s="111"/>
      <c r="E247" s="178" t="s">
        <v>218</v>
      </c>
      <c r="F247" s="179">
        <f xml:space="preserve"> ( 1 - F243 ) * ( F244 + F245 + F246 )</f>
        <v>0</v>
      </c>
      <c r="G247" s="178" t="s">
        <v>125</v>
      </c>
      <c r="H247" s="178"/>
      <c r="I247" s="178"/>
      <c r="J247" s="178"/>
      <c r="K247" s="178"/>
      <c r="L247" s="178"/>
      <c r="M247" s="178"/>
      <c r="N247" s="178"/>
      <c r="O247" s="178"/>
      <c r="P247" s="178"/>
      <c r="Q247" s="178"/>
      <c r="R247" s="178"/>
    </row>
    <row r="248" spans="1:18" s="143" customFormat="1" ht="15" thickTop="1" x14ac:dyDescent="0.35">
      <c r="A248" s="111"/>
      <c r="B248" s="111"/>
      <c r="C248" s="111"/>
      <c r="D248" s="111"/>
      <c r="E248" s="180"/>
      <c r="F248" s="181"/>
      <c r="G248" s="180"/>
      <c r="H248" s="180"/>
      <c r="I248" s="180"/>
      <c r="J248" s="180"/>
      <c r="K248" s="180"/>
      <c r="L248" s="180"/>
      <c r="M248" s="180"/>
      <c r="N248" s="180"/>
      <c r="O248" s="180"/>
      <c r="P248" s="180"/>
      <c r="Q248" s="180"/>
      <c r="R248" s="180"/>
    </row>
    <row r="249" spans="1:18" x14ac:dyDescent="0.35">
      <c r="A249" s="244"/>
      <c r="B249" s="172" t="s">
        <v>219</v>
      </c>
      <c r="C249" s="172"/>
      <c r="D249" s="244"/>
      <c r="E249" s="111"/>
      <c r="F249" s="111"/>
      <c r="G249" s="111"/>
      <c r="H249" s="167"/>
      <c r="I249" s="167"/>
      <c r="J249" s="167"/>
      <c r="K249" s="167"/>
      <c r="L249" s="167"/>
      <c r="M249" s="167"/>
      <c r="N249" s="167"/>
      <c r="O249" s="167"/>
      <c r="P249" s="167"/>
      <c r="Q249" s="167"/>
      <c r="R249" s="167"/>
    </row>
    <row r="250" spans="1:18" x14ac:dyDescent="0.35">
      <c r="A250" s="244"/>
      <c r="B250" s="244"/>
      <c r="C250" s="172"/>
      <c r="D250" s="244"/>
      <c r="E250" s="111"/>
      <c r="F250" s="111"/>
      <c r="G250" s="111"/>
      <c r="H250" s="167"/>
      <c r="I250" s="167"/>
      <c r="J250" s="167"/>
      <c r="K250" s="167"/>
      <c r="L250" s="167"/>
      <c r="M250" s="167"/>
      <c r="N250" s="167"/>
      <c r="O250" s="167"/>
      <c r="P250" s="167"/>
      <c r="Q250" s="167"/>
      <c r="R250" s="167"/>
    </row>
    <row r="251" spans="1:18" x14ac:dyDescent="0.35">
      <c r="A251" s="244"/>
      <c r="B251" s="244"/>
      <c r="C251" s="172" t="s">
        <v>174</v>
      </c>
      <c r="D251" s="172"/>
      <c r="E251" s="111"/>
      <c r="F251" s="111"/>
      <c r="G251" s="111"/>
      <c r="H251" s="167"/>
      <c r="I251" s="167"/>
      <c r="J251" s="167"/>
      <c r="K251" s="167"/>
      <c r="L251" s="167"/>
      <c r="M251" s="167"/>
      <c r="N251" s="167"/>
      <c r="O251" s="167"/>
      <c r="P251" s="167"/>
      <c r="Q251" s="167"/>
      <c r="R251" s="167"/>
    </row>
    <row r="252" spans="1:18" x14ac:dyDescent="0.35">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5">
      <c r="A253" s="168"/>
      <c r="B253" s="168"/>
      <c r="C253" s="168"/>
      <c r="D253" s="168"/>
      <c r="E253" s="111" t="str">
        <f xml:space="preserve"> InputsR!E$44</f>
        <v>Thames Water cumulative percentage of allocated spend given gate reached for Abingdon Reservoir</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5">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5">
      <c r="A255" s="168"/>
      <c r="B255" s="168"/>
      <c r="C255" s="168"/>
      <c r="D255" s="168"/>
      <c r="E255" s="168" t="s">
        <v>175</v>
      </c>
      <c r="F255" s="174">
        <f xml:space="preserve"> IF( F253 &gt; F254, 1, 0 )</f>
        <v>0</v>
      </c>
      <c r="G255" s="168" t="s">
        <v>176</v>
      </c>
      <c r="H255" s="168"/>
      <c r="I255" s="168"/>
      <c r="J255" s="168"/>
      <c r="K255" s="168"/>
      <c r="L255" s="168"/>
      <c r="M255" s="168"/>
      <c r="N255" s="168"/>
      <c r="O255" s="168"/>
      <c r="P255" s="168"/>
      <c r="Q255" s="168"/>
      <c r="R255" s="168"/>
    </row>
    <row r="256" spans="1:18" x14ac:dyDescent="0.35">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5">
      <c r="A257" s="111"/>
      <c r="B257" s="111"/>
      <c r="C257" s="111"/>
      <c r="D257" s="111"/>
      <c r="E257" s="111" t="str">
        <f xml:space="preserve"> InputsR!E$49</f>
        <v>Thames Water totex allowance for Abingdon Reservoir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5">
      <c r="A258" s="168"/>
      <c r="B258" s="168"/>
      <c r="C258" s="168"/>
      <c r="D258" s="168"/>
      <c r="E258" s="111" t="str">
        <f xml:space="preserve"> InputsR!E$44</f>
        <v>Thames Water cumulative percentage of allocated spend given gate reached for Abingdon Reservoir</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5">
      <c r="A259" s="168"/>
      <c r="B259" s="168"/>
      <c r="C259" s="168"/>
      <c r="D259" s="168"/>
      <c r="E259" s="168" t="s">
        <v>220</v>
      </c>
      <c r="F259" s="171">
        <f xml:space="preserve"> F257 * F258</f>
        <v>0</v>
      </c>
      <c r="G259" s="168" t="s">
        <v>125</v>
      </c>
      <c r="H259" s="171"/>
      <c r="I259" s="171"/>
      <c r="J259" s="171"/>
      <c r="K259" s="171"/>
      <c r="L259" s="171"/>
      <c r="M259" s="171"/>
      <c r="N259" s="171"/>
      <c r="O259" s="171"/>
      <c r="P259" s="171"/>
      <c r="Q259" s="171"/>
      <c r="R259" s="171"/>
    </row>
    <row r="260" spans="1:18" s="166" customFormat="1" x14ac:dyDescent="0.35">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5">
      <c r="A261" s="168"/>
      <c r="B261" s="168"/>
      <c r="C261" s="168"/>
      <c r="D261" s="168"/>
      <c r="E261" s="111" t="str">
        <f xml:space="preserve"> InputsR!E$49</f>
        <v>Thames Water totex allowance for Abingdon Reservoir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5">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5">
      <c r="A263" s="168"/>
      <c r="B263" s="168"/>
      <c r="C263" s="168"/>
      <c r="D263" s="168"/>
      <c r="E263" s="168" t="s">
        <v>221</v>
      </c>
      <c r="F263" s="171">
        <f xml:space="preserve"> F262 - F261</f>
        <v>0</v>
      </c>
      <c r="G263" s="168" t="s">
        <v>125</v>
      </c>
      <c r="H263" s="171"/>
      <c r="I263" s="171"/>
      <c r="J263" s="171"/>
      <c r="K263" s="171"/>
      <c r="L263" s="171"/>
      <c r="M263" s="171"/>
      <c r="N263" s="171"/>
      <c r="O263" s="171"/>
      <c r="P263" s="171"/>
      <c r="Q263" s="171"/>
      <c r="R263" s="171"/>
    </row>
    <row r="264" spans="1:18" s="166" customFormat="1" x14ac:dyDescent="0.35">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5">
      <c r="A265" s="111"/>
      <c r="B265" s="111"/>
      <c r="C265" s="111"/>
      <c r="D265" s="111"/>
      <c r="E265" s="111" t="str">
        <f xml:space="preserve"> InputsR!E$63</f>
        <v>Thames Water outturn totex for Abingdon Reservoir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5">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5">
      <c r="A267" s="168"/>
      <c r="B267" s="168"/>
      <c r="C267" s="168"/>
      <c r="D267" s="168"/>
      <c r="E267" s="168" t="s">
        <v>222</v>
      </c>
      <c r="F267" s="171">
        <f xml:space="preserve"> IF( F265 - F266 &gt;= 0, 0, F265 - F266 )</f>
        <v>0</v>
      </c>
      <c r="G267" s="168" t="s">
        <v>125</v>
      </c>
      <c r="H267" s="171"/>
      <c r="I267" s="171"/>
      <c r="J267" s="171"/>
      <c r="K267" s="171"/>
      <c r="L267" s="171"/>
      <c r="M267" s="171"/>
      <c r="N267" s="171"/>
      <c r="O267" s="171"/>
      <c r="P267" s="171"/>
      <c r="Q267" s="171"/>
      <c r="R267" s="171"/>
    </row>
    <row r="268" spans="1:18" s="166" customFormat="1" x14ac:dyDescent="0.35">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5">
      <c r="A269" s="111"/>
      <c r="B269" s="111"/>
      <c r="C269" s="111"/>
      <c r="D269" s="111"/>
      <c r="E269" s="111" t="str">
        <f xml:space="preserve"> InputsR!E$63</f>
        <v>Thames Water outturn totex for Abingdon Reservoir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5">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5">
      <c r="A271" s="168"/>
      <c r="B271" s="168"/>
      <c r="C271" s="168"/>
      <c r="D271" s="168"/>
      <c r="E271" s="167" t="str">
        <f xml:space="preserve"> InputsR!E$23</f>
        <v>Totex sharing rate</v>
      </c>
      <c r="F271" s="167">
        <f xml:space="preserve"> InputsR!F$23</f>
        <v>0.5</v>
      </c>
      <c r="G271" s="167" t="str">
        <f xml:space="preserve"> InputsR!G$23</f>
        <v>%</v>
      </c>
      <c r="H271" s="167"/>
      <c r="I271" s="167"/>
      <c r="J271" s="167"/>
      <c r="K271" s="167"/>
      <c r="L271" s="167"/>
      <c r="M271" s="167"/>
      <c r="N271" s="167"/>
      <c r="O271" s="167"/>
      <c r="P271" s="167"/>
      <c r="Q271" s="167"/>
      <c r="R271" s="167"/>
    </row>
    <row r="272" spans="1:18" s="166" customFormat="1" x14ac:dyDescent="0.35">
      <c r="A272" s="168"/>
      <c r="B272" s="168"/>
      <c r="C272" s="168"/>
      <c r="D272" s="168"/>
      <c r="E272" s="168" t="s">
        <v>223</v>
      </c>
      <c r="F272" s="171">
        <f xml:space="preserve"> ( F269 - F270 ) * F271</f>
        <v>0</v>
      </c>
      <c r="G272" s="168" t="s">
        <v>125</v>
      </c>
      <c r="H272" s="171"/>
      <c r="I272" s="171"/>
      <c r="J272" s="171"/>
      <c r="K272" s="171"/>
      <c r="L272" s="171"/>
      <c r="M272" s="171"/>
      <c r="N272" s="171"/>
      <c r="O272" s="171"/>
      <c r="P272" s="171"/>
      <c r="Q272" s="171"/>
      <c r="R272" s="171"/>
    </row>
    <row r="273" spans="1:18" s="166" customFormat="1" x14ac:dyDescent="0.35">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5">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5">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5">
      <c r="A276" s="168"/>
      <c r="B276" s="168"/>
      <c r="C276" s="168"/>
      <c r="D276" s="168"/>
      <c r="E276" s="168" t="str">
        <f xml:space="preserve"> E$23</f>
        <v>Totex sharing application</v>
      </c>
      <c r="F276" s="168">
        <f xml:space="preserve"> F$23</f>
        <v>1</v>
      </c>
      <c r="G276" s="168" t="str">
        <f xml:space="preserve"> G$23</f>
        <v>Boolean</v>
      </c>
      <c r="H276" s="168"/>
      <c r="I276" s="168"/>
      <c r="J276" s="168"/>
      <c r="K276" s="168"/>
      <c r="L276" s="168"/>
      <c r="M276" s="168"/>
      <c r="N276" s="168"/>
      <c r="O276" s="168"/>
      <c r="P276" s="168"/>
      <c r="Q276" s="168"/>
      <c r="R276" s="168"/>
    </row>
    <row r="277" spans="1:18" s="166" customFormat="1" x14ac:dyDescent="0.35">
      <c r="A277" s="168"/>
      <c r="B277" s="168"/>
      <c r="C277" s="168"/>
      <c r="D277" s="168"/>
      <c r="E277" s="170" t="s">
        <v>224</v>
      </c>
      <c r="F277" s="173">
        <f xml:space="preserve"> IF( F276 = 1, F275, F274 )</f>
        <v>0</v>
      </c>
      <c r="G277" s="170" t="s">
        <v>125</v>
      </c>
      <c r="H277" s="170"/>
      <c r="I277" s="170"/>
      <c r="J277" s="170"/>
      <c r="K277" s="170"/>
      <c r="L277" s="170"/>
      <c r="M277" s="170"/>
      <c r="N277" s="170"/>
      <c r="O277" s="170"/>
      <c r="P277" s="170"/>
      <c r="Q277" s="170"/>
      <c r="R277" s="170"/>
    </row>
    <row r="278" spans="1:18" s="166" customFormat="1" x14ac:dyDescent="0.35">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5">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5">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5">
      <c r="A281" s="168"/>
      <c r="B281" s="168"/>
      <c r="C281" s="168"/>
      <c r="D281" s="168"/>
      <c r="E281" s="191" t="s">
        <v>225</v>
      </c>
      <c r="F281" s="190">
        <f xml:space="preserve"> F279 + F280</f>
        <v>0</v>
      </c>
      <c r="G281" s="191" t="s">
        <v>125</v>
      </c>
      <c r="H281" s="170"/>
      <c r="I281" s="170"/>
      <c r="J281" s="170"/>
      <c r="K281" s="170"/>
      <c r="L281" s="170"/>
      <c r="M281" s="170"/>
      <c r="N281" s="170"/>
      <c r="O281" s="170"/>
      <c r="P281" s="170"/>
      <c r="Q281" s="170"/>
      <c r="R281" s="170"/>
    </row>
    <row r="282" spans="1:18" s="166" customFormat="1" x14ac:dyDescent="0.35">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5">
      <c r="A283" s="207"/>
      <c r="B283" s="207"/>
      <c r="C283" s="207"/>
      <c r="D283" s="120" t="s">
        <v>183</v>
      </c>
      <c r="E283" s="120"/>
      <c r="F283" s="208"/>
      <c r="G283" s="199"/>
      <c r="H283" s="170"/>
      <c r="I283" s="170"/>
      <c r="J283" s="170"/>
      <c r="K283" s="170"/>
      <c r="L283" s="170"/>
      <c r="M283" s="170"/>
      <c r="N283" s="170"/>
      <c r="O283" s="170"/>
      <c r="P283" s="170"/>
      <c r="Q283" s="170"/>
      <c r="R283" s="170"/>
    </row>
    <row r="284" spans="1:18" s="166" customFormat="1" x14ac:dyDescent="0.35">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5">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5">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5">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5">
      <c r="A288" s="207"/>
      <c r="B288" s="207"/>
      <c r="C288" s="207"/>
      <c r="D288" s="207"/>
      <c r="E288" s="199" t="s">
        <v>226</v>
      </c>
      <c r="F288" s="214">
        <f xml:space="preserve"> SUM( F285:F287 )</f>
        <v>0.9</v>
      </c>
      <c r="G288" s="199" t="s">
        <v>105</v>
      </c>
      <c r="H288" s="170"/>
      <c r="I288" s="170"/>
      <c r="J288" s="170"/>
      <c r="K288" s="170"/>
      <c r="L288" s="170"/>
      <c r="M288" s="170"/>
      <c r="N288" s="170"/>
      <c r="O288" s="170"/>
      <c r="P288" s="170"/>
      <c r="Q288" s="170"/>
      <c r="R288" s="170"/>
    </row>
    <row r="289" spans="1:18" s="166" customFormat="1" x14ac:dyDescent="0.35">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5">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5">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5">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5">
      <c r="A293" s="207"/>
      <c r="B293" s="207"/>
      <c r="C293" s="207"/>
      <c r="D293" s="207"/>
      <c r="E293" s="212" t="str">
        <f xml:space="preserve"> InputsR!E$27</f>
        <v>Discount rate</v>
      </c>
      <c r="F293" s="213">
        <f xml:space="preserve"> InputsR!F$27</f>
        <v>2.92E-2</v>
      </c>
      <c r="G293" s="212" t="str">
        <f xml:space="preserve"> InputsR!G$27</f>
        <v>%</v>
      </c>
      <c r="H293" s="170"/>
      <c r="I293" s="170"/>
      <c r="J293" s="170"/>
      <c r="K293" s="170"/>
      <c r="L293" s="170"/>
      <c r="M293" s="170"/>
      <c r="N293" s="170"/>
      <c r="O293" s="170"/>
      <c r="P293" s="170"/>
      <c r="Q293" s="170"/>
      <c r="R293" s="170"/>
    </row>
    <row r="294" spans="1:18" s="166" customFormat="1" x14ac:dyDescent="0.35">
      <c r="A294" s="207"/>
      <c r="B294" s="207"/>
      <c r="C294" s="207"/>
      <c r="D294" s="207"/>
      <c r="E294" s="212" t="str">
        <f xml:space="preserve"> InputsR!E$17</f>
        <v>Years of discounting required for project abandoned at gate 1</v>
      </c>
      <c r="F294" s="216">
        <f xml:space="preserve"> InputsR!F$17</f>
        <v>3</v>
      </c>
      <c r="G294" s="212" t="str">
        <f xml:space="preserve"> InputsR!G$17</f>
        <v>#</v>
      </c>
      <c r="H294" s="170"/>
      <c r="I294" s="170"/>
      <c r="J294" s="170"/>
      <c r="K294" s="170"/>
      <c r="L294" s="170"/>
      <c r="M294" s="170"/>
      <c r="N294" s="170"/>
      <c r="O294" s="170"/>
      <c r="P294" s="170"/>
      <c r="Q294" s="170"/>
      <c r="R294" s="170"/>
    </row>
    <row r="295" spans="1:18" s="166" customFormat="1" x14ac:dyDescent="0.35">
      <c r="A295" s="207"/>
      <c r="B295" s="207"/>
      <c r="C295" s="207"/>
      <c r="D295" s="207"/>
      <c r="E295" s="199" t="s">
        <v>227</v>
      </c>
      <c r="F295" s="208">
        <f xml:space="preserve"> (F291 / F292) * F290 * (1 + F293) ^ F294</f>
        <v>0</v>
      </c>
      <c r="G295" s="199" t="s">
        <v>125</v>
      </c>
      <c r="H295" s="170"/>
      <c r="I295" s="170"/>
      <c r="J295" s="170"/>
      <c r="K295" s="170"/>
      <c r="L295" s="170"/>
      <c r="M295" s="170"/>
      <c r="N295" s="170"/>
      <c r="O295" s="170"/>
      <c r="P295" s="170"/>
      <c r="Q295" s="170"/>
      <c r="R295" s="170"/>
    </row>
    <row r="296" spans="1:18" s="166" customFormat="1" x14ac:dyDescent="0.35">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5">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5">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5">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5">
      <c r="A300" s="207"/>
      <c r="B300" s="207"/>
      <c r="C300" s="207"/>
      <c r="D300" s="207"/>
      <c r="E300" s="212" t="str">
        <f xml:space="preserve"> InputsR!E$27</f>
        <v>Discount rate</v>
      </c>
      <c r="F300" s="213">
        <f xml:space="preserve"> InputsR!F$27</f>
        <v>2.92E-2</v>
      </c>
      <c r="G300" s="212" t="str">
        <f xml:space="preserve"> InputsR!G$27</f>
        <v>%</v>
      </c>
      <c r="H300" s="170"/>
      <c r="I300" s="170"/>
      <c r="J300" s="170"/>
      <c r="K300" s="170"/>
      <c r="L300" s="170"/>
      <c r="M300" s="170"/>
      <c r="N300" s="170"/>
      <c r="O300" s="170"/>
      <c r="P300" s="170"/>
      <c r="Q300" s="170"/>
      <c r="R300" s="170"/>
    </row>
    <row r="301" spans="1:18" s="166" customFormat="1" x14ac:dyDescent="0.35">
      <c r="A301" s="207"/>
      <c r="B301" s="207"/>
      <c r="C301" s="207"/>
      <c r="D301" s="207"/>
      <c r="E301" s="212" t="str">
        <f xml:space="preserve"> InputsR!E$19</f>
        <v>Years of discounting required for project abandoned at gate 2</v>
      </c>
      <c r="F301" s="216">
        <f xml:space="preserve"> InputsR!F$19</f>
        <v>2</v>
      </c>
      <c r="G301" s="212" t="str">
        <f xml:space="preserve"> InputsR!G$19</f>
        <v>#</v>
      </c>
      <c r="H301" s="170"/>
      <c r="I301" s="170"/>
      <c r="J301" s="170"/>
      <c r="K301" s="170"/>
      <c r="L301" s="170"/>
      <c r="M301" s="170"/>
      <c r="N301" s="170"/>
      <c r="O301" s="170"/>
      <c r="P301" s="170"/>
      <c r="Q301" s="170"/>
      <c r="R301" s="170"/>
    </row>
    <row r="302" spans="1:18" s="166" customFormat="1" x14ac:dyDescent="0.35">
      <c r="A302" s="207"/>
      <c r="B302" s="207"/>
      <c r="C302" s="207"/>
      <c r="D302" s="207"/>
      <c r="E302" s="199" t="s">
        <v>228</v>
      </c>
      <c r="F302" s="208">
        <f xml:space="preserve"> (F298 / F299) * F297 * (1 + F300) ^ F301</f>
        <v>0</v>
      </c>
      <c r="G302" s="199" t="s">
        <v>125</v>
      </c>
      <c r="H302" s="170"/>
      <c r="I302" s="170"/>
      <c r="J302" s="170"/>
      <c r="K302" s="170"/>
      <c r="L302" s="170"/>
      <c r="M302" s="170"/>
      <c r="N302" s="170"/>
      <c r="O302" s="170"/>
      <c r="P302" s="170"/>
      <c r="Q302" s="170"/>
      <c r="R302" s="170"/>
    </row>
    <row r="303" spans="1:18" s="166" customFormat="1" x14ac:dyDescent="0.35">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5">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5">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5">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5">
      <c r="A307" s="207"/>
      <c r="B307" s="207"/>
      <c r="C307" s="207"/>
      <c r="D307" s="207"/>
      <c r="E307" s="212" t="str">
        <f xml:space="preserve"> InputsR!E$27</f>
        <v>Discount rate</v>
      </c>
      <c r="F307" s="213">
        <f xml:space="preserve"> InputsR!F$27</f>
        <v>2.92E-2</v>
      </c>
      <c r="G307" s="212" t="str">
        <f xml:space="preserve"> InputsR!G$27</f>
        <v>%</v>
      </c>
      <c r="H307" s="170"/>
      <c r="I307" s="170"/>
      <c r="J307" s="170"/>
      <c r="K307" s="170"/>
      <c r="L307" s="170"/>
      <c r="M307" s="170"/>
      <c r="N307" s="170"/>
      <c r="O307" s="170"/>
      <c r="P307" s="170"/>
      <c r="Q307" s="170"/>
      <c r="R307" s="170"/>
    </row>
    <row r="308" spans="1:18" s="166" customFormat="1" x14ac:dyDescent="0.35">
      <c r="A308" s="207"/>
      <c r="B308" s="207"/>
      <c r="C308" s="207"/>
      <c r="D308" s="207"/>
      <c r="E308" s="212" t="str">
        <f xml:space="preserve"> InputsR!E$21</f>
        <v>Years of discounting required for project abandoned at gate 3</v>
      </c>
      <c r="F308" s="216">
        <f xml:space="preserve"> InputsR!F$21</f>
        <v>1</v>
      </c>
      <c r="G308" s="212" t="str">
        <f xml:space="preserve"> InputsR!G$21</f>
        <v>#</v>
      </c>
      <c r="H308" s="170"/>
      <c r="I308" s="170"/>
      <c r="J308" s="170"/>
      <c r="K308" s="170"/>
      <c r="L308" s="170"/>
      <c r="M308" s="170"/>
      <c r="N308" s="170"/>
      <c r="O308" s="170"/>
      <c r="P308" s="170"/>
      <c r="Q308" s="170"/>
      <c r="R308" s="170"/>
    </row>
    <row r="309" spans="1:18" s="166" customFormat="1" x14ac:dyDescent="0.35">
      <c r="A309" s="207"/>
      <c r="B309" s="207"/>
      <c r="C309" s="207"/>
      <c r="D309" s="207"/>
      <c r="E309" s="199" t="s">
        <v>229</v>
      </c>
      <c r="F309" s="208">
        <f xml:space="preserve"> (F305 / F306) * F304 * (1 + F307) ^ F308</f>
        <v>0</v>
      </c>
      <c r="G309" s="199" t="s">
        <v>125</v>
      </c>
      <c r="H309" s="170"/>
      <c r="I309" s="170"/>
      <c r="J309" s="170"/>
      <c r="K309" s="170"/>
      <c r="L309" s="170"/>
      <c r="M309" s="170"/>
      <c r="N309" s="170"/>
      <c r="O309" s="170"/>
      <c r="P309" s="170"/>
      <c r="Q309" s="170"/>
      <c r="R309" s="170"/>
    </row>
    <row r="310" spans="1:18" s="166" customFormat="1" x14ac:dyDescent="0.35">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5">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5">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5">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5">
      <c r="A314" s="207"/>
      <c r="B314" s="207"/>
      <c r="C314" s="207"/>
      <c r="D314" s="207"/>
      <c r="E314" s="199" t="s">
        <v>230</v>
      </c>
      <c r="F314" s="208">
        <f xml:space="preserve"> SUM( F311:F313 )</f>
        <v>0</v>
      </c>
      <c r="G314" s="199" t="s">
        <v>125</v>
      </c>
      <c r="H314" s="170"/>
      <c r="I314" s="170"/>
      <c r="J314" s="170"/>
      <c r="K314" s="170"/>
      <c r="L314" s="170"/>
      <c r="M314" s="170"/>
      <c r="N314" s="170"/>
      <c r="O314" s="170"/>
      <c r="P314" s="170"/>
      <c r="Q314" s="170"/>
      <c r="R314" s="170"/>
    </row>
    <row r="315" spans="1:18" s="166" customFormat="1" x14ac:dyDescent="0.35">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5">
      <c r="A316" s="207"/>
      <c r="B316" s="207"/>
      <c r="C316" s="207"/>
      <c r="D316" s="120" t="s">
        <v>189</v>
      </c>
      <c r="E316" s="120"/>
      <c r="F316" s="208"/>
      <c r="G316" s="199"/>
      <c r="H316" s="170"/>
      <c r="I316" s="170"/>
      <c r="J316" s="170"/>
      <c r="K316" s="170"/>
      <c r="L316" s="170"/>
      <c r="M316" s="170"/>
      <c r="N316" s="170"/>
      <c r="O316" s="170"/>
      <c r="P316" s="170"/>
      <c r="Q316" s="170"/>
      <c r="R316" s="170"/>
    </row>
    <row r="317" spans="1:18" s="166" customFormat="1" x14ac:dyDescent="0.35">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5">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5">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5">
      <c r="A320" s="207"/>
      <c r="B320" s="207"/>
      <c r="C320" s="207"/>
      <c r="D320" s="207"/>
      <c r="E320" s="199" t="s">
        <v>231</v>
      </c>
      <c r="F320" s="214">
        <f>SUM( F318:F319 )</f>
        <v>0.75</v>
      </c>
      <c r="G320" s="199" t="s">
        <v>105</v>
      </c>
      <c r="H320" s="170"/>
      <c r="I320" s="170"/>
      <c r="J320" s="170"/>
      <c r="K320" s="170"/>
      <c r="L320" s="170"/>
      <c r="M320" s="170"/>
      <c r="N320" s="170"/>
      <c r="O320" s="170"/>
      <c r="P320" s="170"/>
      <c r="Q320" s="170"/>
      <c r="R320" s="170"/>
    </row>
    <row r="321" spans="1:18" s="166" customFormat="1" x14ac:dyDescent="0.35">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5">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5">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5">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5">
      <c r="A325" s="207"/>
      <c r="B325" s="207"/>
      <c r="C325" s="207"/>
      <c r="D325" s="207"/>
      <c r="E325" s="212" t="str">
        <f xml:space="preserve"> InputsR!E$27</f>
        <v>Discount rate</v>
      </c>
      <c r="F325" s="213">
        <f xml:space="preserve"> InputsR!F$27</f>
        <v>2.92E-2</v>
      </c>
      <c r="G325" s="212" t="str">
        <f xml:space="preserve"> InputsR!G$27</f>
        <v>%</v>
      </c>
      <c r="H325" s="170"/>
      <c r="I325" s="170"/>
      <c r="J325" s="170"/>
      <c r="K325" s="170"/>
      <c r="L325" s="170"/>
      <c r="M325" s="170"/>
      <c r="N325" s="170"/>
      <c r="O325" s="170"/>
      <c r="P325" s="170"/>
      <c r="Q325" s="170"/>
      <c r="R325" s="170"/>
    </row>
    <row r="326" spans="1:18" s="166" customFormat="1" x14ac:dyDescent="0.35">
      <c r="A326" s="207"/>
      <c r="B326" s="207"/>
      <c r="C326" s="207"/>
      <c r="D326" s="207"/>
      <c r="E326" s="212" t="str">
        <f xml:space="preserve"> InputsR!E$19</f>
        <v>Years of discounting required for project abandoned at gate 2</v>
      </c>
      <c r="F326" s="216">
        <f xml:space="preserve"> InputsR!F$19</f>
        <v>2</v>
      </c>
      <c r="G326" s="212" t="str">
        <f xml:space="preserve"> InputsR!G$19</f>
        <v>#</v>
      </c>
      <c r="H326" s="170"/>
      <c r="I326" s="170"/>
      <c r="J326" s="170"/>
      <c r="K326" s="170"/>
      <c r="L326" s="170"/>
      <c r="M326" s="170"/>
      <c r="N326" s="170"/>
      <c r="O326" s="170"/>
      <c r="P326" s="170"/>
      <c r="Q326" s="170"/>
      <c r="R326" s="170"/>
    </row>
    <row r="327" spans="1:18" s="166" customFormat="1" x14ac:dyDescent="0.35">
      <c r="A327" s="207"/>
      <c r="B327" s="207"/>
      <c r="C327" s="207"/>
      <c r="D327" s="207"/>
      <c r="E327" s="199" t="s">
        <v>232</v>
      </c>
      <c r="F327" s="208">
        <f xml:space="preserve"> (F323 / F324) * F322 * (1 + F325) ^ F326</f>
        <v>0</v>
      </c>
      <c r="G327" s="199" t="s">
        <v>125</v>
      </c>
      <c r="H327" s="170"/>
      <c r="I327" s="170"/>
      <c r="J327" s="170"/>
      <c r="K327" s="170"/>
      <c r="L327" s="170"/>
      <c r="M327" s="170"/>
      <c r="N327" s="170"/>
      <c r="O327" s="170"/>
      <c r="P327" s="170"/>
      <c r="Q327" s="170"/>
      <c r="R327" s="170"/>
    </row>
    <row r="328" spans="1:18" s="166" customFormat="1" x14ac:dyDescent="0.35">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5">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5">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5">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5">
      <c r="A332" s="207"/>
      <c r="B332" s="207"/>
      <c r="C332" s="207"/>
      <c r="D332" s="207"/>
      <c r="E332" s="212" t="str">
        <f xml:space="preserve"> InputsR!E$27</f>
        <v>Discount rate</v>
      </c>
      <c r="F332" s="213">
        <f xml:space="preserve"> InputsR!F$27</f>
        <v>2.92E-2</v>
      </c>
      <c r="G332" s="212" t="str">
        <f xml:space="preserve"> InputsR!G$27</f>
        <v>%</v>
      </c>
      <c r="H332" s="170"/>
      <c r="I332" s="170"/>
      <c r="J332" s="170"/>
      <c r="K332" s="170"/>
      <c r="L332" s="170"/>
      <c r="M332" s="170"/>
      <c r="N332" s="170"/>
      <c r="O332" s="170"/>
      <c r="P332" s="170"/>
      <c r="Q332" s="170"/>
      <c r="R332" s="170"/>
    </row>
    <row r="333" spans="1:18" s="166" customFormat="1" x14ac:dyDescent="0.35">
      <c r="A333" s="207"/>
      <c r="B333" s="207"/>
      <c r="C333" s="207"/>
      <c r="D333" s="207"/>
      <c r="E333" s="212" t="str">
        <f xml:space="preserve"> InputsR!E$21</f>
        <v>Years of discounting required for project abandoned at gate 3</v>
      </c>
      <c r="F333" s="216">
        <f xml:space="preserve"> InputsR!F$21</f>
        <v>1</v>
      </c>
      <c r="G333" s="212" t="str">
        <f xml:space="preserve"> InputsR!G$21</f>
        <v>#</v>
      </c>
      <c r="H333" s="170"/>
      <c r="I333" s="170"/>
      <c r="J333" s="170"/>
      <c r="K333" s="170"/>
      <c r="L333" s="170"/>
      <c r="M333" s="170"/>
      <c r="N333" s="170"/>
      <c r="O333" s="170"/>
      <c r="P333" s="170"/>
      <c r="Q333" s="170"/>
      <c r="R333" s="170"/>
    </row>
    <row r="334" spans="1:18" s="166" customFormat="1" x14ac:dyDescent="0.35">
      <c r="A334" s="207"/>
      <c r="B334" s="207"/>
      <c r="C334" s="207"/>
      <c r="D334" s="207"/>
      <c r="E334" s="199" t="s">
        <v>233</v>
      </c>
      <c r="F334" s="208">
        <f xml:space="preserve"> (F330 / F331) * F329 * (1 + F332) ^ F333</f>
        <v>0</v>
      </c>
      <c r="G334" s="199" t="s">
        <v>125</v>
      </c>
      <c r="H334" s="170"/>
      <c r="I334" s="170"/>
      <c r="J334" s="170"/>
      <c r="K334" s="170"/>
      <c r="L334" s="170"/>
      <c r="M334" s="170"/>
      <c r="N334" s="170"/>
      <c r="O334" s="170"/>
      <c r="P334" s="170"/>
      <c r="Q334" s="170"/>
      <c r="R334" s="170"/>
    </row>
    <row r="335" spans="1:18" s="166" customFormat="1" x14ac:dyDescent="0.35">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5">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5">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5">
      <c r="A338" s="207"/>
      <c r="B338" s="207"/>
      <c r="C338" s="207"/>
      <c r="D338" s="207"/>
      <c r="E338" s="199" t="s">
        <v>234</v>
      </c>
      <c r="F338" s="208">
        <f>SUM( F336:F337 )</f>
        <v>0</v>
      </c>
      <c r="G338" s="199" t="s">
        <v>125</v>
      </c>
      <c r="H338" s="170"/>
      <c r="I338" s="170"/>
      <c r="J338" s="170"/>
      <c r="K338" s="170"/>
      <c r="L338" s="170"/>
      <c r="M338" s="170"/>
      <c r="N338" s="170"/>
      <c r="O338" s="170"/>
      <c r="P338" s="170"/>
      <c r="Q338" s="170"/>
      <c r="R338" s="170"/>
    </row>
    <row r="339" spans="1:18" s="166" customFormat="1" x14ac:dyDescent="0.35">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5">
      <c r="A340" s="207"/>
      <c r="B340" s="207"/>
      <c r="C340" s="207"/>
      <c r="D340" s="120" t="s">
        <v>194</v>
      </c>
      <c r="E340" s="120"/>
      <c r="F340" s="208"/>
      <c r="G340" s="199"/>
      <c r="H340" s="170"/>
      <c r="I340" s="170"/>
      <c r="J340" s="170"/>
      <c r="K340" s="170"/>
      <c r="L340" s="170"/>
      <c r="M340" s="170"/>
      <c r="N340" s="170"/>
      <c r="O340" s="170"/>
      <c r="P340" s="170"/>
      <c r="Q340" s="170"/>
      <c r="R340" s="170"/>
    </row>
    <row r="341" spans="1:18" s="166" customFormat="1" x14ac:dyDescent="0.35">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5">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5">
      <c r="A343" s="207"/>
      <c r="B343" s="207"/>
      <c r="C343" s="207"/>
      <c r="D343" s="207"/>
      <c r="E343" s="212" t="str">
        <f xml:space="preserve"> InputsR!E$27</f>
        <v>Discount rate</v>
      </c>
      <c r="F343" s="213">
        <f xml:space="preserve"> InputsR!F$27</f>
        <v>2.92E-2</v>
      </c>
      <c r="G343" s="212" t="str">
        <f xml:space="preserve"> InputsR!G$27</f>
        <v>%</v>
      </c>
      <c r="H343" s="170"/>
      <c r="I343" s="170"/>
      <c r="J343" s="170"/>
      <c r="K343" s="170"/>
      <c r="L343" s="170"/>
      <c r="M343" s="170"/>
      <c r="N343" s="170"/>
      <c r="O343" s="170"/>
      <c r="P343" s="170"/>
      <c r="Q343" s="170"/>
      <c r="R343" s="170"/>
    </row>
    <row r="344" spans="1:18" s="166" customFormat="1" x14ac:dyDescent="0.35">
      <c r="A344" s="207"/>
      <c r="B344" s="207"/>
      <c r="C344" s="207"/>
      <c r="D344" s="207"/>
      <c r="E344" s="212" t="str">
        <f xml:space="preserve"> InputsR!E$21</f>
        <v>Years of discounting required for project abandoned at gate 3</v>
      </c>
      <c r="F344" s="216">
        <f xml:space="preserve"> InputsR!F$21</f>
        <v>1</v>
      </c>
      <c r="G344" s="212" t="str">
        <f xml:space="preserve"> InputsR!G$21</f>
        <v>#</v>
      </c>
      <c r="H344" s="170"/>
      <c r="I344" s="170"/>
      <c r="J344" s="170"/>
      <c r="K344" s="170"/>
      <c r="L344" s="170"/>
      <c r="M344" s="170"/>
      <c r="N344" s="170"/>
      <c r="O344" s="170"/>
      <c r="P344" s="170"/>
      <c r="Q344" s="170"/>
      <c r="R344" s="170"/>
    </row>
    <row r="345" spans="1:18" s="166" customFormat="1" x14ac:dyDescent="0.35">
      <c r="A345" s="207"/>
      <c r="B345" s="207"/>
      <c r="C345" s="207"/>
      <c r="D345" s="207"/>
      <c r="E345" s="199" t="s">
        <v>235</v>
      </c>
      <c r="F345" s="208">
        <f xml:space="preserve"> F342 * (1 + F343) ^ F344</f>
        <v>0</v>
      </c>
      <c r="G345" s="199" t="s">
        <v>125</v>
      </c>
      <c r="H345" s="170"/>
      <c r="I345" s="170"/>
      <c r="J345" s="170"/>
      <c r="K345" s="170"/>
      <c r="L345" s="170"/>
      <c r="M345" s="170"/>
      <c r="N345" s="170"/>
      <c r="O345" s="170"/>
      <c r="P345" s="170"/>
      <c r="Q345" s="170"/>
      <c r="R345" s="170"/>
    </row>
    <row r="346" spans="1:18" s="166" customFormat="1" x14ac:dyDescent="0.35">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5">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5">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5">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5">
      <c r="A350" s="207"/>
      <c r="B350" s="207"/>
      <c r="C350" s="207"/>
      <c r="D350" s="207"/>
      <c r="E350" s="212" t="str">
        <f xml:space="preserve"> InputsR!E$41</f>
        <v>Gate [funded scheme 1] has progressed to (up to gate 4)</v>
      </c>
      <c r="F350" s="217">
        <f xml:space="preserve"> InputsR!F$41</f>
        <v>4</v>
      </c>
      <c r="G350" s="212" t="str">
        <f xml:space="preserve"> InputsR!G$41</f>
        <v>#</v>
      </c>
      <c r="H350" s="170"/>
      <c r="I350" s="170"/>
      <c r="J350" s="170"/>
      <c r="K350" s="170"/>
      <c r="L350" s="170"/>
      <c r="M350" s="170"/>
      <c r="N350" s="170"/>
      <c r="O350" s="170"/>
      <c r="P350" s="170"/>
      <c r="Q350" s="170"/>
      <c r="R350" s="170"/>
    </row>
    <row r="351" spans="1:18" s="166" customFormat="1" x14ac:dyDescent="0.35">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5">
      <c r="A352" s="207"/>
      <c r="B352" s="207"/>
      <c r="C352" s="207"/>
      <c r="D352" s="207"/>
      <c r="E352" s="200" t="s">
        <v>236</v>
      </c>
      <c r="F352" s="208">
        <f xml:space="preserve"> ( IF(F350 = 4, 0, IF(F350 = 3, F349, IF(F350 = 2, F348, IF(F350 = 1, F347) ) ) ) - F351 )</f>
        <v>0</v>
      </c>
      <c r="G352" s="199" t="s">
        <v>125</v>
      </c>
      <c r="H352" s="170"/>
      <c r="I352" s="170"/>
      <c r="J352" s="170"/>
      <c r="K352" s="170"/>
      <c r="L352" s="170"/>
      <c r="M352" s="170"/>
      <c r="N352" s="170"/>
      <c r="O352" s="170"/>
      <c r="P352" s="170"/>
      <c r="Q352" s="170"/>
      <c r="R352" s="170"/>
    </row>
    <row r="353" spans="1:18" s="143" customFormat="1" x14ac:dyDescent="0.35">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5">
      <c r="A354" s="168"/>
      <c r="B354" s="168"/>
      <c r="C354" s="168"/>
      <c r="D354" s="168"/>
      <c r="E354" s="111" t="str">
        <f xml:space="preserve"> InputsR!E$55</f>
        <v>Thames Water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5">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5">
      <c r="A356" s="111"/>
      <c r="B356" s="111"/>
      <c r="C356" s="111"/>
      <c r="D356" s="111"/>
      <c r="E356" s="111" t="str">
        <f xml:space="preserve"> InputsR!E$69</f>
        <v>Thames Water penalty for Abingdon Reservoir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5">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4">
      <c r="A358" s="111"/>
      <c r="B358" s="111"/>
      <c r="C358" s="111"/>
      <c r="D358" s="111"/>
      <c r="E358" s="178" t="s">
        <v>237</v>
      </c>
      <c r="F358" s="179">
        <f xml:space="preserve"> F354 * ( F355 + F356 + F357 )</f>
        <v>0</v>
      </c>
      <c r="G358" s="178" t="s">
        <v>125</v>
      </c>
      <c r="H358" s="178"/>
      <c r="I358" s="178"/>
      <c r="J358" s="178"/>
      <c r="K358" s="178"/>
      <c r="L358" s="178"/>
      <c r="M358" s="178"/>
      <c r="N358" s="178"/>
      <c r="O358" s="178"/>
      <c r="P358" s="178"/>
      <c r="Q358" s="178"/>
      <c r="R358" s="178"/>
    </row>
    <row r="359" spans="1:18" s="143" customFormat="1" ht="15" thickTop="1" x14ac:dyDescent="0.35">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5">
      <c r="A360" s="168"/>
      <c r="B360" s="168"/>
      <c r="C360" s="168"/>
      <c r="D360" s="168"/>
      <c r="E360" s="111" t="str">
        <f xml:space="preserve"> InputsR!E$55</f>
        <v>Thames Water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5">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5">
      <c r="A362" s="111"/>
      <c r="B362" s="111"/>
      <c r="C362" s="111"/>
      <c r="D362" s="111"/>
      <c r="E362" s="111" t="str">
        <f xml:space="preserve"> InputsR!E$69</f>
        <v>Thames Water penalty for Abingdon Reservoir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5">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4">
      <c r="A364" s="111"/>
      <c r="B364" s="111"/>
      <c r="C364" s="111"/>
      <c r="D364" s="111"/>
      <c r="E364" s="178" t="s">
        <v>238</v>
      </c>
      <c r="F364" s="179">
        <f xml:space="preserve"> ( 1 - F360 ) * ( F361 + F362 + F363 )</f>
        <v>0</v>
      </c>
      <c r="G364" s="178" t="s">
        <v>125</v>
      </c>
      <c r="H364" s="178"/>
      <c r="I364" s="178"/>
      <c r="J364" s="178"/>
      <c r="K364" s="178"/>
      <c r="L364" s="178"/>
      <c r="M364" s="178"/>
      <c r="N364" s="178"/>
      <c r="O364" s="178"/>
      <c r="P364" s="178"/>
      <c r="Q364" s="178"/>
      <c r="R364" s="178"/>
    </row>
    <row r="365" spans="1:18" ht="15" thickTop="1" x14ac:dyDescent="0.35">
      <c r="A365" s="244"/>
      <c r="B365" s="244"/>
      <c r="C365" s="244"/>
      <c r="D365" s="244"/>
      <c r="E365" s="111"/>
      <c r="F365" s="111"/>
      <c r="G365" s="111"/>
      <c r="H365" s="167"/>
      <c r="I365" s="167"/>
      <c r="J365" s="167"/>
      <c r="K365" s="167"/>
      <c r="L365" s="167"/>
      <c r="M365" s="167"/>
      <c r="N365" s="167"/>
      <c r="O365" s="167"/>
      <c r="P365" s="167"/>
      <c r="Q365" s="167"/>
      <c r="R365" s="167"/>
    </row>
    <row r="366" spans="1:18" x14ac:dyDescent="0.35">
      <c r="A366" s="244"/>
      <c r="B366" s="244"/>
      <c r="C366" s="172" t="s">
        <v>199</v>
      </c>
      <c r="D366" s="172"/>
      <c r="E366" s="111"/>
      <c r="F366" s="111"/>
      <c r="G366" s="111"/>
      <c r="H366" s="167"/>
      <c r="I366" s="167"/>
      <c r="J366" s="167"/>
      <c r="K366" s="167"/>
      <c r="L366" s="167"/>
      <c r="M366" s="167"/>
      <c r="N366" s="167"/>
      <c r="O366" s="167"/>
      <c r="P366" s="167"/>
      <c r="Q366" s="167"/>
      <c r="R366" s="167"/>
    </row>
    <row r="367" spans="1:18" x14ac:dyDescent="0.35">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5">
      <c r="A368" s="168"/>
      <c r="B368" s="168"/>
      <c r="C368" s="168"/>
      <c r="D368" s="168"/>
      <c r="E368" s="111" t="str">
        <f xml:space="preserve"> InputsR!E$44</f>
        <v>Thames Water cumulative percentage of allocated spend given gate reached for Abingdon Reservoir</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5">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5">
      <c r="A370" s="168"/>
      <c r="B370" s="168"/>
      <c r="C370" s="168"/>
      <c r="D370" s="168"/>
      <c r="E370" s="168" t="s">
        <v>175</v>
      </c>
      <c r="F370" s="174">
        <f xml:space="preserve"> IF( F368 &gt; F369, 1, 0 )</f>
        <v>0</v>
      </c>
      <c r="G370" s="168" t="s">
        <v>176</v>
      </c>
      <c r="H370" s="168"/>
      <c r="I370" s="168"/>
      <c r="J370" s="168"/>
      <c r="K370" s="168"/>
      <c r="L370" s="168"/>
      <c r="M370" s="168"/>
      <c r="N370" s="168"/>
      <c r="O370" s="168"/>
      <c r="P370" s="168"/>
      <c r="Q370" s="168"/>
      <c r="R370" s="168"/>
    </row>
    <row r="371" spans="1:18" x14ac:dyDescent="0.35">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5">
      <c r="A372" s="111"/>
      <c r="B372" s="111"/>
      <c r="C372" s="111"/>
      <c r="D372" s="111"/>
      <c r="E372" s="111" t="str">
        <f xml:space="preserve"> InputsR!E$52</f>
        <v>Thames Water totex allowance for Abingdon Reservoir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5">
      <c r="A373" s="168"/>
      <c r="B373" s="168"/>
      <c r="C373" s="168"/>
      <c r="D373" s="168"/>
      <c r="E373" s="111" t="str">
        <f xml:space="preserve"> InputsR!E$44</f>
        <v>Thames Water cumulative percentage of allocated spend given gate reached for Abingdon Reservoir</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5">
      <c r="A374" s="168"/>
      <c r="B374" s="168"/>
      <c r="C374" s="168"/>
      <c r="D374" s="168"/>
      <c r="E374" s="168" t="s">
        <v>239</v>
      </c>
      <c r="F374" s="171">
        <f xml:space="preserve"> F372 * F373</f>
        <v>0</v>
      </c>
      <c r="G374" s="168" t="s">
        <v>125</v>
      </c>
      <c r="H374" s="171"/>
      <c r="I374" s="171"/>
      <c r="J374" s="171"/>
      <c r="K374" s="171"/>
      <c r="L374" s="171"/>
      <c r="M374" s="171"/>
      <c r="N374" s="171"/>
      <c r="O374" s="171"/>
      <c r="P374" s="171"/>
      <c r="Q374" s="171"/>
      <c r="R374" s="171"/>
    </row>
    <row r="375" spans="1:18" s="166" customFormat="1" x14ac:dyDescent="0.35">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5">
      <c r="A376" s="168"/>
      <c r="B376" s="168"/>
      <c r="C376" s="168"/>
      <c r="D376" s="168"/>
      <c r="E376" s="111" t="str">
        <f xml:space="preserve"> InputsR!E$52</f>
        <v>Thames Water totex allowance for Abingdon Reservoir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5">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5">
      <c r="A378" s="168"/>
      <c r="B378" s="168"/>
      <c r="C378" s="168"/>
      <c r="D378" s="168"/>
      <c r="E378" s="168" t="s">
        <v>240</v>
      </c>
      <c r="F378" s="171">
        <f xml:space="preserve"> F377 - F376</f>
        <v>0</v>
      </c>
      <c r="G378" s="168" t="s">
        <v>125</v>
      </c>
      <c r="H378" s="171"/>
      <c r="I378" s="171"/>
      <c r="J378" s="171"/>
      <c r="K378" s="171"/>
      <c r="L378" s="171"/>
      <c r="M378" s="171"/>
      <c r="N378" s="171"/>
      <c r="O378" s="171"/>
      <c r="P378" s="171"/>
      <c r="Q378" s="171"/>
      <c r="R378" s="171"/>
    </row>
    <row r="379" spans="1:18" s="166" customFormat="1" x14ac:dyDescent="0.35">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5">
      <c r="A380" s="111"/>
      <c r="B380" s="111"/>
      <c r="C380" s="111"/>
      <c r="D380" s="111"/>
      <c r="E380" s="111" t="str">
        <f xml:space="preserve"> InputsR!E$66</f>
        <v>Thames Water outturn totex for Abingdon Reservoir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5">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5">
      <c r="A382" s="168"/>
      <c r="B382" s="168"/>
      <c r="C382" s="168"/>
      <c r="D382" s="168"/>
      <c r="E382" s="168" t="s">
        <v>241</v>
      </c>
      <c r="F382" s="171">
        <f xml:space="preserve"> IF( F380 - F381 &gt;= 0, 0, F380 - F381 )</f>
        <v>0</v>
      </c>
      <c r="G382" s="168" t="s">
        <v>125</v>
      </c>
      <c r="H382" s="171"/>
      <c r="I382" s="171"/>
      <c r="J382" s="171"/>
      <c r="K382" s="171"/>
      <c r="L382" s="171"/>
      <c r="M382" s="171"/>
      <c r="N382" s="171"/>
      <c r="O382" s="171"/>
      <c r="P382" s="171"/>
      <c r="Q382" s="171"/>
      <c r="R382" s="171"/>
    </row>
    <row r="383" spans="1:18" s="166" customFormat="1" x14ac:dyDescent="0.35">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5">
      <c r="A384" s="111"/>
      <c r="B384" s="111"/>
      <c r="C384" s="111"/>
      <c r="D384" s="111"/>
      <c r="E384" s="111" t="str">
        <f xml:space="preserve"> InputsR!E$66</f>
        <v>Thames Water outturn totex for Abingdon Reservoir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5">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5">
      <c r="A386" s="168"/>
      <c r="B386" s="168"/>
      <c r="C386" s="168"/>
      <c r="D386" s="168"/>
      <c r="E386" s="167" t="str">
        <f xml:space="preserve"> InputsR!E$23</f>
        <v>Totex sharing rate</v>
      </c>
      <c r="F386" s="167">
        <f xml:space="preserve"> InputsR!F$23</f>
        <v>0.5</v>
      </c>
      <c r="G386" s="167" t="str">
        <f xml:space="preserve"> InputsR!G$23</f>
        <v>%</v>
      </c>
      <c r="H386" s="167"/>
      <c r="I386" s="167"/>
      <c r="J386" s="167"/>
      <c r="K386" s="167"/>
      <c r="L386" s="167"/>
      <c r="M386" s="167"/>
      <c r="N386" s="167"/>
      <c r="O386" s="167"/>
      <c r="P386" s="167"/>
      <c r="Q386" s="167"/>
      <c r="R386" s="167"/>
    </row>
    <row r="387" spans="1:18" s="166" customFormat="1" x14ac:dyDescent="0.35">
      <c r="A387" s="168"/>
      <c r="B387" s="168"/>
      <c r="C387" s="168"/>
      <c r="D387" s="168"/>
      <c r="E387" s="168" t="s">
        <v>242</v>
      </c>
      <c r="F387" s="171">
        <f xml:space="preserve"> ( F384 - F385 ) * F386</f>
        <v>0</v>
      </c>
      <c r="G387" s="168" t="s">
        <v>125</v>
      </c>
      <c r="H387" s="171"/>
      <c r="I387" s="171"/>
      <c r="J387" s="171"/>
      <c r="K387" s="171"/>
      <c r="L387" s="171"/>
      <c r="M387" s="171"/>
      <c r="N387" s="171"/>
      <c r="O387" s="171"/>
      <c r="P387" s="171"/>
      <c r="Q387" s="171"/>
      <c r="R387" s="171"/>
    </row>
    <row r="388" spans="1:18" s="166" customFormat="1" x14ac:dyDescent="0.35">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5">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5">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5">
      <c r="A391" s="168"/>
      <c r="B391" s="168"/>
      <c r="C391" s="168"/>
      <c r="D391" s="168"/>
      <c r="E391" s="168" t="str">
        <f xml:space="preserve"> E$23</f>
        <v>Totex sharing application</v>
      </c>
      <c r="F391" s="168">
        <f xml:space="preserve"> F$23</f>
        <v>1</v>
      </c>
      <c r="G391" s="168" t="str">
        <f xml:space="preserve"> G$23</f>
        <v>Boolean</v>
      </c>
      <c r="H391" s="168"/>
      <c r="I391" s="168"/>
      <c r="J391" s="168"/>
      <c r="K391" s="168"/>
      <c r="L391" s="168"/>
      <c r="M391" s="168"/>
      <c r="N391" s="168"/>
      <c r="O391" s="168"/>
      <c r="P391" s="168"/>
      <c r="Q391" s="168"/>
      <c r="R391" s="168"/>
    </row>
    <row r="392" spans="1:18" s="166" customFormat="1" x14ac:dyDescent="0.35">
      <c r="A392" s="168"/>
      <c r="B392" s="168"/>
      <c r="C392" s="168"/>
      <c r="D392" s="168"/>
      <c r="E392" s="170" t="s">
        <v>243</v>
      </c>
      <c r="F392" s="173">
        <f xml:space="preserve"> IF( F391 = 1, F390, F389 )</f>
        <v>0</v>
      </c>
      <c r="G392" s="170" t="s">
        <v>125</v>
      </c>
      <c r="H392" s="170"/>
      <c r="I392" s="170"/>
      <c r="J392" s="170"/>
      <c r="K392" s="170"/>
      <c r="L392" s="170"/>
      <c r="M392" s="170"/>
      <c r="N392" s="170"/>
      <c r="O392" s="170"/>
      <c r="P392" s="170"/>
      <c r="Q392" s="170"/>
      <c r="R392" s="170"/>
    </row>
    <row r="393" spans="1:18" s="166" customFormat="1" x14ac:dyDescent="0.35">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5">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5">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5">
      <c r="A396" s="168"/>
      <c r="B396" s="168"/>
      <c r="C396" s="168"/>
      <c r="D396" s="168"/>
      <c r="E396" s="191" t="s">
        <v>244</v>
      </c>
      <c r="F396" s="190">
        <f xml:space="preserve"> F394 + F395</f>
        <v>0</v>
      </c>
      <c r="G396" s="191" t="s">
        <v>125</v>
      </c>
      <c r="H396" s="170"/>
      <c r="I396" s="170"/>
      <c r="J396" s="170"/>
      <c r="K396" s="170"/>
      <c r="L396" s="170"/>
      <c r="M396" s="170"/>
      <c r="N396" s="170"/>
      <c r="O396" s="170"/>
      <c r="P396" s="170"/>
      <c r="Q396" s="170"/>
      <c r="R396" s="170"/>
    </row>
    <row r="397" spans="1:18" s="166" customFormat="1" x14ac:dyDescent="0.35">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5">
      <c r="A398" s="168"/>
      <c r="B398" s="168"/>
      <c r="C398" s="168"/>
      <c r="D398" s="120" t="s">
        <v>183</v>
      </c>
      <c r="E398" s="120"/>
      <c r="F398" s="208"/>
      <c r="G398" s="199"/>
      <c r="H398" s="170"/>
      <c r="I398" s="170"/>
      <c r="J398" s="170"/>
      <c r="K398" s="170"/>
      <c r="L398" s="170"/>
      <c r="M398" s="170"/>
      <c r="N398" s="170"/>
      <c r="O398" s="170"/>
      <c r="P398" s="170"/>
      <c r="Q398" s="170"/>
      <c r="R398" s="170"/>
    </row>
    <row r="399" spans="1:18" s="166" customFormat="1" x14ac:dyDescent="0.35">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5">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5">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5">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5">
      <c r="A403" s="168"/>
      <c r="B403" s="168"/>
      <c r="C403" s="168"/>
      <c r="D403" s="207"/>
      <c r="E403" s="199" t="s">
        <v>245</v>
      </c>
      <c r="F403" s="214">
        <f xml:space="preserve"> SUM( F400:F402 )</f>
        <v>0.9</v>
      </c>
      <c r="G403" s="199" t="s">
        <v>105</v>
      </c>
      <c r="H403" s="170"/>
      <c r="I403" s="170"/>
      <c r="J403" s="170"/>
      <c r="K403" s="170"/>
      <c r="L403" s="170"/>
      <c r="M403" s="170"/>
      <c r="N403" s="170"/>
      <c r="O403" s="170"/>
      <c r="P403" s="170"/>
      <c r="Q403" s="170"/>
      <c r="R403" s="170"/>
    </row>
    <row r="404" spans="1:18" s="166" customFormat="1" x14ac:dyDescent="0.35">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5">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5">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5">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5">
      <c r="A408" s="168"/>
      <c r="B408" s="168"/>
      <c r="C408" s="168"/>
      <c r="D408" s="207"/>
      <c r="E408" s="212" t="str">
        <f xml:space="preserve"> InputsR!E$27</f>
        <v>Discount rate</v>
      </c>
      <c r="F408" s="213">
        <f xml:space="preserve"> InputsR!F$27</f>
        <v>2.92E-2</v>
      </c>
      <c r="G408" s="212" t="str">
        <f xml:space="preserve"> InputsR!G$27</f>
        <v>%</v>
      </c>
      <c r="H408" s="170"/>
      <c r="I408" s="170"/>
      <c r="J408" s="170"/>
      <c r="K408" s="170"/>
      <c r="L408" s="170"/>
      <c r="M408" s="170"/>
      <c r="N408" s="170"/>
      <c r="O408" s="170"/>
      <c r="P408" s="170"/>
      <c r="Q408" s="170"/>
      <c r="R408" s="170"/>
    </row>
    <row r="409" spans="1:18" s="166" customFormat="1" x14ac:dyDescent="0.35">
      <c r="A409" s="168"/>
      <c r="B409" s="168"/>
      <c r="C409" s="168"/>
      <c r="D409" s="207"/>
      <c r="E409" s="212" t="str">
        <f xml:space="preserve"> InputsR!E$17</f>
        <v>Years of discounting required for project abandoned at gate 1</v>
      </c>
      <c r="F409" s="216">
        <f xml:space="preserve"> InputsR!F$17</f>
        <v>3</v>
      </c>
      <c r="G409" s="212" t="str">
        <f xml:space="preserve"> InputsR!G$17</f>
        <v>#</v>
      </c>
      <c r="H409" s="170"/>
      <c r="I409" s="170"/>
      <c r="J409" s="170"/>
      <c r="K409" s="170"/>
      <c r="L409" s="170"/>
      <c r="M409" s="170"/>
      <c r="N409" s="170"/>
      <c r="O409" s="170"/>
      <c r="P409" s="170"/>
      <c r="Q409" s="170"/>
      <c r="R409" s="170"/>
    </row>
    <row r="410" spans="1:18" s="166" customFormat="1" x14ac:dyDescent="0.35">
      <c r="A410" s="168"/>
      <c r="B410" s="168"/>
      <c r="C410" s="168"/>
      <c r="D410" s="207"/>
      <c r="E410" s="199" t="s">
        <v>246</v>
      </c>
      <c r="F410" s="208">
        <f xml:space="preserve"> (F406 / F407) * F405 * (1 + F408) ^ F409</f>
        <v>0</v>
      </c>
      <c r="G410" s="199" t="s">
        <v>125</v>
      </c>
      <c r="H410" s="170"/>
      <c r="I410" s="170"/>
      <c r="J410" s="170"/>
      <c r="K410" s="170"/>
      <c r="L410" s="170"/>
      <c r="M410" s="170"/>
      <c r="N410" s="170"/>
      <c r="O410" s="170"/>
      <c r="P410" s="170"/>
      <c r="Q410" s="170"/>
      <c r="R410" s="170"/>
    </row>
    <row r="411" spans="1:18" s="166" customFormat="1" x14ac:dyDescent="0.35">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5">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5">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5">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5">
      <c r="A415" s="168"/>
      <c r="B415" s="168"/>
      <c r="C415" s="168"/>
      <c r="D415" s="207"/>
      <c r="E415" s="212" t="str">
        <f xml:space="preserve"> InputsR!E$27</f>
        <v>Discount rate</v>
      </c>
      <c r="F415" s="213">
        <f xml:space="preserve"> InputsR!F$27</f>
        <v>2.92E-2</v>
      </c>
      <c r="G415" s="212" t="str">
        <f xml:space="preserve"> InputsR!G$27</f>
        <v>%</v>
      </c>
      <c r="H415" s="170"/>
      <c r="I415" s="170"/>
      <c r="J415" s="170"/>
      <c r="K415" s="170"/>
      <c r="L415" s="170"/>
      <c r="M415" s="170"/>
      <c r="N415" s="170"/>
      <c r="O415" s="170"/>
      <c r="P415" s="170"/>
      <c r="Q415" s="170"/>
      <c r="R415" s="170"/>
    </row>
    <row r="416" spans="1:18" s="166" customFormat="1" x14ac:dyDescent="0.35">
      <c r="A416" s="168"/>
      <c r="B416" s="168"/>
      <c r="C416" s="168"/>
      <c r="D416" s="207"/>
      <c r="E416" s="212" t="str">
        <f xml:space="preserve"> InputsR!E$19</f>
        <v>Years of discounting required for project abandoned at gate 2</v>
      </c>
      <c r="F416" s="216">
        <f xml:space="preserve"> InputsR!F$19</f>
        <v>2</v>
      </c>
      <c r="G416" s="212" t="str">
        <f xml:space="preserve"> InputsR!G$19</f>
        <v>#</v>
      </c>
      <c r="H416" s="170"/>
      <c r="I416" s="170"/>
      <c r="J416" s="170"/>
      <c r="K416" s="170"/>
      <c r="L416" s="170"/>
      <c r="M416" s="170"/>
      <c r="N416" s="170"/>
      <c r="O416" s="170"/>
      <c r="P416" s="170"/>
      <c r="Q416" s="170"/>
      <c r="R416" s="170"/>
    </row>
    <row r="417" spans="1:18" s="166" customFormat="1" x14ac:dyDescent="0.35">
      <c r="A417" s="168"/>
      <c r="B417" s="168"/>
      <c r="C417" s="168"/>
      <c r="D417" s="207"/>
      <c r="E417" s="199" t="s">
        <v>247</v>
      </c>
      <c r="F417" s="208">
        <f xml:space="preserve"> (F413 / F414) * F412 * (1 + F415) ^ F416</f>
        <v>0</v>
      </c>
      <c r="G417" s="199" t="s">
        <v>125</v>
      </c>
      <c r="H417" s="170"/>
      <c r="I417" s="170"/>
      <c r="J417" s="170"/>
      <c r="K417" s="170"/>
      <c r="L417" s="170"/>
      <c r="M417" s="170"/>
      <c r="N417" s="170"/>
      <c r="O417" s="170"/>
      <c r="P417" s="170"/>
      <c r="Q417" s="170"/>
      <c r="R417" s="170"/>
    </row>
    <row r="418" spans="1:18" s="166" customFormat="1" x14ac:dyDescent="0.35">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5">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5">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5">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5">
      <c r="A422" s="168"/>
      <c r="B422" s="168"/>
      <c r="C422" s="168"/>
      <c r="D422" s="207"/>
      <c r="E422" s="212" t="str">
        <f xml:space="preserve"> InputsR!E$27</f>
        <v>Discount rate</v>
      </c>
      <c r="F422" s="213">
        <f xml:space="preserve"> InputsR!F$27</f>
        <v>2.92E-2</v>
      </c>
      <c r="G422" s="212" t="str">
        <f xml:space="preserve"> InputsR!G$27</f>
        <v>%</v>
      </c>
      <c r="H422" s="170"/>
      <c r="I422" s="170"/>
      <c r="J422" s="170"/>
      <c r="K422" s="170"/>
      <c r="L422" s="170"/>
      <c r="M422" s="170"/>
      <c r="N422" s="170"/>
      <c r="O422" s="170"/>
      <c r="P422" s="170"/>
      <c r="Q422" s="170"/>
      <c r="R422" s="170"/>
    </row>
    <row r="423" spans="1:18" s="166" customFormat="1" x14ac:dyDescent="0.35">
      <c r="A423" s="168"/>
      <c r="B423" s="168"/>
      <c r="C423" s="168"/>
      <c r="D423" s="207"/>
      <c r="E423" s="212" t="str">
        <f xml:space="preserve"> InputsR!E$21</f>
        <v>Years of discounting required for project abandoned at gate 3</v>
      </c>
      <c r="F423" s="216">
        <f xml:space="preserve"> InputsR!F$21</f>
        <v>1</v>
      </c>
      <c r="G423" s="212" t="str">
        <f xml:space="preserve"> InputsR!G$21</f>
        <v>#</v>
      </c>
      <c r="H423" s="170"/>
      <c r="I423" s="170"/>
      <c r="J423" s="170"/>
      <c r="K423" s="170"/>
      <c r="L423" s="170"/>
      <c r="M423" s="170"/>
      <c r="N423" s="170"/>
      <c r="O423" s="170"/>
      <c r="P423" s="170"/>
      <c r="Q423" s="170"/>
      <c r="R423" s="170"/>
    </row>
    <row r="424" spans="1:18" s="166" customFormat="1" x14ac:dyDescent="0.35">
      <c r="A424" s="168"/>
      <c r="B424" s="168"/>
      <c r="C424" s="168"/>
      <c r="D424" s="207"/>
      <c r="E424" s="199" t="s">
        <v>248</v>
      </c>
      <c r="F424" s="208">
        <f xml:space="preserve"> (F420 / F421) * F419 * (1 + F422) ^ F423</f>
        <v>0</v>
      </c>
      <c r="G424" s="199" t="s">
        <v>125</v>
      </c>
      <c r="H424" s="170"/>
      <c r="I424" s="170"/>
      <c r="J424" s="170"/>
      <c r="K424" s="170"/>
      <c r="L424" s="170"/>
      <c r="M424" s="170"/>
      <c r="N424" s="170"/>
      <c r="O424" s="170"/>
      <c r="P424" s="170"/>
      <c r="Q424" s="170"/>
      <c r="R424" s="170"/>
    </row>
    <row r="425" spans="1:18" s="166" customFormat="1" x14ac:dyDescent="0.35">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5">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5">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5">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5">
      <c r="A429" s="168"/>
      <c r="B429" s="168"/>
      <c r="C429" s="168"/>
      <c r="D429" s="207"/>
      <c r="E429" s="199" t="s">
        <v>249</v>
      </c>
      <c r="F429" s="208">
        <f xml:space="preserve"> SUM( F426:F428 )</f>
        <v>0</v>
      </c>
      <c r="G429" s="199" t="s">
        <v>125</v>
      </c>
      <c r="H429" s="170"/>
      <c r="I429" s="170"/>
      <c r="J429" s="170"/>
      <c r="K429" s="170"/>
      <c r="L429" s="170"/>
      <c r="M429" s="170"/>
      <c r="N429" s="170"/>
      <c r="O429" s="170"/>
      <c r="P429" s="170"/>
      <c r="Q429" s="170"/>
      <c r="R429" s="170"/>
    </row>
    <row r="430" spans="1:18" s="166" customFormat="1" x14ac:dyDescent="0.35">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5">
      <c r="A431" s="168"/>
      <c r="B431" s="168"/>
      <c r="C431" s="168"/>
      <c r="D431" s="120" t="s">
        <v>189</v>
      </c>
      <c r="E431" s="120"/>
      <c r="F431" s="208"/>
      <c r="G431" s="199"/>
      <c r="H431" s="170"/>
      <c r="I431" s="170"/>
      <c r="J431" s="170"/>
      <c r="K431" s="170"/>
      <c r="L431" s="170"/>
      <c r="M431" s="170"/>
      <c r="N431" s="170"/>
      <c r="O431" s="170"/>
      <c r="P431" s="170"/>
      <c r="Q431" s="170"/>
      <c r="R431" s="170"/>
    </row>
    <row r="432" spans="1:18" s="166" customFormat="1" x14ac:dyDescent="0.35">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5">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5">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5">
      <c r="A435" s="168"/>
      <c r="B435" s="168"/>
      <c r="C435" s="168"/>
      <c r="D435" s="207"/>
      <c r="E435" s="199" t="s">
        <v>250</v>
      </c>
      <c r="F435" s="214">
        <f>SUM( F433:F434 )</f>
        <v>0.75</v>
      </c>
      <c r="G435" s="199" t="s">
        <v>105</v>
      </c>
      <c r="H435" s="170"/>
      <c r="I435" s="170"/>
      <c r="J435" s="170"/>
      <c r="K435" s="170"/>
      <c r="L435" s="170"/>
      <c r="M435" s="170"/>
      <c r="N435" s="170"/>
      <c r="O435" s="170"/>
      <c r="P435" s="170"/>
      <c r="Q435" s="170"/>
      <c r="R435" s="170"/>
    </row>
    <row r="436" spans="1:18" s="166" customFormat="1" x14ac:dyDescent="0.35">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5">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5">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5">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5">
      <c r="A440" s="168"/>
      <c r="B440" s="168"/>
      <c r="C440" s="168"/>
      <c r="D440" s="207"/>
      <c r="E440" s="212" t="str">
        <f xml:space="preserve"> InputsR!E$27</f>
        <v>Discount rate</v>
      </c>
      <c r="F440" s="213">
        <f xml:space="preserve"> InputsR!F$27</f>
        <v>2.92E-2</v>
      </c>
      <c r="G440" s="212" t="str">
        <f xml:space="preserve"> InputsR!G$27</f>
        <v>%</v>
      </c>
      <c r="H440" s="170"/>
      <c r="I440" s="170"/>
      <c r="J440" s="170"/>
      <c r="K440" s="170"/>
      <c r="L440" s="170"/>
      <c r="M440" s="170"/>
      <c r="N440" s="170"/>
      <c r="O440" s="170"/>
      <c r="P440" s="170"/>
      <c r="Q440" s="170"/>
      <c r="R440" s="170"/>
    </row>
    <row r="441" spans="1:18" s="166" customFormat="1" x14ac:dyDescent="0.35">
      <c r="A441" s="168"/>
      <c r="B441" s="168"/>
      <c r="C441" s="168"/>
      <c r="D441" s="207"/>
      <c r="E441" s="212" t="str">
        <f xml:space="preserve"> InputsR!E$19</f>
        <v>Years of discounting required for project abandoned at gate 2</v>
      </c>
      <c r="F441" s="216">
        <f xml:space="preserve"> InputsR!F$19</f>
        <v>2</v>
      </c>
      <c r="G441" s="212" t="str">
        <f xml:space="preserve"> InputsR!G$19</f>
        <v>#</v>
      </c>
      <c r="H441" s="170"/>
      <c r="I441" s="170"/>
      <c r="J441" s="170"/>
      <c r="K441" s="170"/>
      <c r="L441" s="170"/>
      <c r="M441" s="170"/>
      <c r="N441" s="170"/>
      <c r="O441" s="170"/>
      <c r="P441" s="170"/>
      <c r="Q441" s="170"/>
      <c r="R441" s="170"/>
    </row>
    <row r="442" spans="1:18" s="166" customFormat="1" x14ac:dyDescent="0.35">
      <c r="A442" s="168"/>
      <c r="B442" s="168"/>
      <c r="C442" s="168"/>
      <c r="D442" s="207"/>
      <c r="E442" s="199" t="s">
        <v>251</v>
      </c>
      <c r="F442" s="208">
        <f xml:space="preserve"> (F438 / F439) * F437 * (1 + F440) ^ F441</f>
        <v>0</v>
      </c>
      <c r="G442" s="199" t="s">
        <v>125</v>
      </c>
      <c r="H442" s="170"/>
      <c r="I442" s="170"/>
      <c r="J442" s="170"/>
      <c r="K442" s="170"/>
      <c r="L442" s="170"/>
      <c r="M442" s="170"/>
      <c r="N442" s="170"/>
      <c r="O442" s="170"/>
      <c r="P442" s="170"/>
      <c r="Q442" s="170"/>
      <c r="R442" s="170"/>
    </row>
    <row r="443" spans="1:18" s="166" customFormat="1" x14ac:dyDescent="0.35">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5">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5">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5">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5">
      <c r="A447" s="168"/>
      <c r="B447" s="168"/>
      <c r="C447" s="168"/>
      <c r="D447" s="207"/>
      <c r="E447" s="212" t="str">
        <f xml:space="preserve"> InputsR!E$27</f>
        <v>Discount rate</v>
      </c>
      <c r="F447" s="213">
        <f xml:space="preserve"> InputsR!F$27</f>
        <v>2.92E-2</v>
      </c>
      <c r="G447" s="212" t="str">
        <f xml:space="preserve"> InputsR!G$27</f>
        <v>%</v>
      </c>
      <c r="H447" s="170"/>
      <c r="I447" s="170"/>
      <c r="J447" s="170"/>
      <c r="K447" s="170"/>
      <c r="L447" s="170"/>
      <c r="M447" s="170"/>
      <c r="N447" s="170"/>
      <c r="O447" s="170"/>
      <c r="P447" s="170"/>
      <c r="Q447" s="170"/>
      <c r="R447" s="170"/>
    </row>
    <row r="448" spans="1:18" s="166" customFormat="1" x14ac:dyDescent="0.35">
      <c r="A448" s="168"/>
      <c r="B448" s="168"/>
      <c r="C448" s="168"/>
      <c r="D448" s="207"/>
      <c r="E448" s="212" t="str">
        <f xml:space="preserve"> InputsR!E$21</f>
        <v>Years of discounting required for project abandoned at gate 3</v>
      </c>
      <c r="F448" s="216">
        <f xml:space="preserve"> InputsR!F$21</f>
        <v>1</v>
      </c>
      <c r="G448" s="212" t="str">
        <f xml:space="preserve"> InputsR!G$21</f>
        <v>#</v>
      </c>
      <c r="H448" s="170"/>
      <c r="I448" s="170"/>
      <c r="J448" s="170"/>
      <c r="K448" s="170"/>
      <c r="L448" s="170"/>
      <c r="M448" s="170"/>
      <c r="N448" s="170"/>
      <c r="O448" s="170"/>
      <c r="P448" s="170"/>
      <c r="Q448" s="170"/>
      <c r="R448" s="170"/>
    </row>
    <row r="449" spans="1:18" s="166" customFormat="1" x14ac:dyDescent="0.35">
      <c r="A449" s="168"/>
      <c r="B449" s="168"/>
      <c r="C449" s="168"/>
      <c r="D449" s="207"/>
      <c r="E449" s="199" t="s">
        <v>252</v>
      </c>
      <c r="F449" s="208">
        <f xml:space="preserve"> (F445 / F446) * F444 * (1 + F447) ^ F448</f>
        <v>0</v>
      </c>
      <c r="G449" s="199" t="s">
        <v>125</v>
      </c>
      <c r="H449" s="170"/>
      <c r="I449" s="170"/>
      <c r="J449" s="170"/>
      <c r="K449" s="170"/>
      <c r="L449" s="170"/>
      <c r="M449" s="170"/>
      <c r="N449" s="170"/>
      <c r="O449" s="170"/>
      <c r="P449" s="170"/>
      <c r="Q449" s="170"/>
      <c r="R449" s="170"/>
    </row>
    <row r="450" spans="1:18" s="166" customFormat="1" x14ac:dyDescent="0.35">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5">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5">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5">
      <c r="A453" s="168"/>
      <c r="B453" s="168"/>
      <c r="C453" s="168"/>
      <c r="D453" s="207"/>
      <c r="E453" s="199" t="s">
        <v>253</v>
      </c>
      <c r="F453" s="208">
        <f>SUM( F451:F452 )</f>
        <v>0</v>
      </c>
      <c r="G453" s="199" t="s">
        <v>125</v>
      </c>
      <c r="H453" s="170"/>
      <c r="I453" s="170"/>
      <c r="J453" s="170"/>
      <c r="K453" s="170"/>
      <c r="L453" s="170"/>
      <c r="M453" s="170"/>
      <c r="N453" s="170"/>
      <c r="O453" s="170"/>
      <c r="P453" s="170"/>
      <c r="Q453" s="170"/>
      <c r="R453" s="170"/>
    </row>
    <row r="454" spans="1:18" s="166" customFormat="1" x14ac:dyDescent="0.35">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5">
      <c r="A455" s="168"/>
      <c r="B455" s="168"/>
      <c r="C455" s="168"/>
      <c r="D455" s="120" t="s">
        <v>194</v>
      </c>
      <c r="E455" s="120"/>
      <c r="F455" s="208"/>
      <c r="G455" s="199"/>
      <c r="H455" s="170"/>
      <c r="I455" s="170"/>
      <c r="J455" s="170"/>
      <c r="K455" s="170"/>
      <c r="L455" s="170"/>
      <c r="M455" s="170"/>
      <c r="N455" s="170"/>
      <c r="O455" s="170"/>
      <c r="P455" s="170"/>
      <c r="Q455" s="170"/>
      <c r="R455" s="170"/>
    </row>
    <row r="456" spans="1:18" s="166" customFormat="1" x14ac:dyDescent="0.35">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5">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5">
      <c r="A458" s="168"/>
      <c r="B458" s="168"/>
      <c r="C458" s="168"/>
      <c r="D458" s="207"/>
      <c r="E458" s="212" t="str">
        <f xml:space="preserve"> InputsR!E$27</f>
        <v>Discount rate</v>
      </c>
      <c r="F458" s="213">
        <f xml:space="preserve"> InputsR!F$27</f>
        <v>2.92E-2</v>
      </c>
      <c r="G458" s="212" t="str">
        <f xml:space="preserve"> InputsR!G$27</f>
        <v>%</v>
      </c>
      <c r="H458" s="170"/>
      <c r="I458" s="170"/>
      <c r="J458" s="170"/>
      <c r="K458" s="170"/>
      <c r="L458" s="170"/>
      <c r="M458" s="170"/>
      <c r="N458" s="170"/>
      <c r="O458" s="170"/>
      <c r="P458" s="170"/>
      <c r="Q458" s="170"/>
      <c r="R458" s="170"/>
    </row>
    <row r="459" spans="1:18" s="166" customFormat="1" x14ac:dyDescent="0.35">
      <c r="A459" s="168"/>
      <c r="B459" s="168"/>
      <c r="C459" s="168"/>
      <c r="D459" s="207"/>
      <c r="E459" s="212" t="str">
        <f xml:space="preserve"> InputsR!E$21</f>
        <v>Years of discounting required for project abandoned at gate 3</v>
      </c>
      <c r="F459" s="216">
        <f xml:space="preserve"> InputsR!F$21</f>
        <v>1</v>
      </c>
      <c r="G459" s="212" t="str">
        <f xml:space="preserve"> InputsR!G$21</f>
        <v>#</v>
      </c>
      <c r="H459" s="170"/>
      <c r="I459" s="170"/>
      <c r="J459" s="170"/>
      <c r="K459" s="170"/>
      <c r="L459" s="170"/>
      <c r="M459" s="170"/>
      <c r="N459" s="170"/>
      <c r="O459" s="170"/>
      <c r="P459" s="170"/>
      <c r="Q459" s="170"/>
      <c r="R459" s="170"/>
    </row>
    <row r="460" spans="1:18" s="166" customFormat="1" x14ac:dyDescent="0.35">
      <c r="A460" s="168"/>
      <c r="B460" s="168"/>
      <c r="C460" s="168"/>
      <c r="D460" s="207"/>
      <c r="E460" s="199" t="s">
        <v>254</v>
      </c>
      <c r="F460" s="208">
        <f xml:space="preserve"> F457 * (1 + F458) ^ F459</f>
        <v>0</v>
      </c>
      <c r="G460" s="199" t="s">
        <v>125</v>
      </c>
      <c r="H460" s="170"/>
      <c r="I460" s="170"/>
      <c r="J460" s="170"/>
      <c r="K460" s="170"/>
      <c r="L460" s="170"/>
      <c r="M460" s="170"/>
      <c r="N460" s="170"/>
      <c r="O460" s="170"/>
      <c r="P460" s="170"/>
      <c r="Q460" s="170"/>
      <c r="R460" s="170"/>
    </row>
    <row r="461" spans="1:18" s="166" customFormat="1" x14ac:dyDescent="0.35">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5">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5">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5">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5">
      <c r="A465" s="168"/>
      <c r="B465" s="168"/>
      <c r="C465" s="168"/>
      <c r="D465" s="207"/>
      <c r="E465" s="212" t="str">
        <f xml:space="preserve"> InputsR!E$41</f>
        <v>Gate [funded scheme 1] has progressed to (up to gate 4)</v>
      </c>
      <c r="F465" s="217">
        <f xml:space="preserve"> InputsR!F$41</f>
        <v>4</v>
      </c>
      <c r="G465" s="212" t="str">
        <f xml:space="preserve"> InputsR!G$41</f>
        <v>#</v>
      </c>
      <c r="H465" s="170"/>
      <c r="I465" s="170"/>
      <c r="J465" s="170"/>
      <c r="K465" s="170"/>
      <c r="L465" s="170"/>
      <c r="M465" s="170"/>
      <c r="N465" s="170"/>
      <c r="O465" s="170"/>
      <c r="P465" s="170"/>
      <c r="Q465" s="170"/>
      <c r="R465" s="170"/>
    </row>
    <row r="466" spans="1:18" s="166" customFormat="1" x14ac:dyDescent="0.35">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5">
      <c r="A467" s="168"/>
      <c r="B467" s="168"/>
      <c r="C467" s="168"/>
      <c r="D467" s="207"/>
      <c r="E467" s="200" t="s">
        <v>255</v>
      </c>
      <c r="F467" s="208">
        <f xml:space="preserve"> ( IF(F465 = 4, 0, IF(F465 = 3, F464, IF(F465 = 2, F463, IF(F465 = 1, F462) ) ) ) - F466 )</f>
        <v>0</v>
      </c>
      <c r="G467" s="199" t="s">
        <v>125</v>
      </c>
      <c r="H467" s="170"/>
      <c r="I467" s="170"/>
      <c r="J467" s="170"/>
      <c r="K467" s="170"/>
      <c r="L467" s="170"/>
      <c r="M467" s="170"/>
      <c r="N467" s="170"/>
      <c r="O467" s="170"/>
      <c r="P467" s="170"/>
      <c r="Q467" s="170"/>
      <c r="R467" s="170"/>
    </row>
    <row r="468" spans="1:18" s="143" customFormat="1" x14ac:dyDescent="0.35">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5">
      <c r="A469" s="168"/>
      <c r="B469" s="168"/>
      <c r="C469" s="168"/>
      <c r="D469" s="168"/>
      <c r="E469" s="111" t="str">
        <f xml:space="preserve"> InputsR!E$58</f>
        <v>Thames Water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5">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5">
      <c r="A471" s="111"/>
      <c r="B471" s="111"/>
      <c r="C471" s="111"/>
      <c r="D471" s="111"/>
      <c r="E471" s="111" t="str">
        <f xml:space="preserve"> InputsR!E$72</f>
        <v>Thames Water penalty for Abingdon Reservoir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5">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4">
      <c r="A473" s="111"/>
      <c r="B473" s="111"/>
      <c r="C473" s="111"/>
      <c r="D473" s="111"/>
      <c r="E473" s="178" t="s">
        <v>256</v>
      </c>
      <c r="F473" s="179">
        <f xml:space="preserve"> F469 * ( F470 + F471 + F472 )</f>
        <v>0</v>
      </c>
      <c r="G473" s="178" t="s">
        <v>125</v>
      </c>
      <c r="H473" s="178"/>
      <c r="I473" s="178"/>
      <c r="J473" s="178"/>
      <c r="K473" s="178"/>
      <c r="L473" s="178"/>
      <c r="M473" s="178"/>
      <c r="N473" s="178"/>
      <c r="O473" s="178"/>
      <c r="P473" s="178"/>
      <c r="Q473" s="178"/>
      <c r="R473" s="178"/>
    </row>
    <row r="474" spans="1:18" s="143" customFormat="1" ht="15" thickTop="1" x14ac:dyDescent="0.35">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5">
      <c r="A475" s="168"/>
      <c r="B475" s="168"/>
      <c r="C475" s="168"/>
      <c r="D475" s="168"/>
      <c r="E475" s="111" t="str">
        <f xml:space="preserve"> InputsR!E$58</f>
        <v>Thames Water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5">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5">
      <c r="A477" s="111"/>
      <c r="B477" s="111"/>
      <c r="C477" s="111"/>
      <c r="D477" s="111"/>
      <c r="E477" s="111" t="str">
        <f xml:space="preserve"> InputsR!E$72</f>
        <v>Thames Water penalty for Abingdon Reservoir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5">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4">
      <c r="A479" s="111"/>
      <c r="B479" s="111"/>
      <c r="C479" s="111"/>
      <c r="D479" s="111"/>
      <c r="E479" s="178" t="s">
        <v>257</v>
      </c>
      <c r="F479" s="179">
        <f xml:space="preserve"> ( 1 - F475 ) * ( F476 + F477 + F478 )</f>
        <v>0</v>
      </c>
      <c r="G479" s="178" t="s">
        <v>125</v>
      </c>
      <c r="H479" s="178"/>
      <c r="I479" s="178"/>
      <c r="J479" s="178"/>
      <c r="K479" s="178"/>
      <c r="L479" s="178"/>
      <c r="M479" s="178"/>
      <c r="N479" s="178"/>
      <c r="O479" s="178"/>
      <c r="P479" s="178"/>
      <c r="Q479" s="178"/>
      <c r="R479" s="178"/>
    </row>
    <row r="480" spans="1:18" s="143" customFormat="1" ht="15" thickTop="1" x14ac:dyDescent="0.35">
      <c r="A480" s="111"/>
      <c r="B480" s="111"/>
      <c r="C480" s="111"/>
      <c r="D480" s="111"/>
      <c r="E480" s="180"/>
      <c r="F480" s="181"/>
      <c r="G480" s="180"/>
      <c r="H480" s="180"/>
      <c r="I480" s="180"/>
      <c r="J480" s="180"/>
      <c r="K480" s="180"/>
      <c r="L480" s="180"/>
      <c r="M480" s="180"/>
      <c r="N480" s="180"/>
      <c r="O480" s="180"/>
      <c r="P480" s="180"/>
      <c r="Q480" s="180"/>
      <c r="R480" s="180"/>
    </row>
    <row r="481" spans="1:18" x14ac:dyDescent="0.35">
      <c r="A481" s="72" t="s">
        <v>258</v>
      </c>
      <c r="B481" s="72"/>
      <c r="C481" s="72"/>
      <c r="D481" s="72"/>
      <c r="E481" s="72"/>
      <c r="F481" s="72"/>
      <c r="G481" s="72"/>
      <c r="H481" s="72"/>
      <c r="I481" s="72"/>
      <c r="J481" s="72"/>
      <c r="K481" s="72"/>
      <c r="L481" s="72"/>
      <c r="M481" s="72"/>
      <c r="N481" s="72"/>
      <c r="O481" s="72"/>
      <c r="P481" s="72"/>
      <c r="Q481" s="72"/>
      <c r="R481" s="72"/>
    </row>
    <row r="482" spans="1:18" x14ac:dyDescent="0.35">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5">
      <c r="A483" s="111"/>
      <c r="B483" s="111"/>
      <c r="C483" s="111"/>
      <c r="D483" s="111"/>
      <c r="E483" s="111" t="str">
        <f xml:space="preserve"> InputsR!E$90</f>
        <v>Company 3 totex allowance for [unfunded scheme 1] - water resources (17-18 FYA CPIH deflated prices)</v>
      </c>
      <c r="F483" s="169">
        <f xml:space="preserve"> InputsR!F$90</f>
        <v>0</v>
      </c>
      <c r="G483" s="111" t="str">
        <f xml:space="preserve"> InputsR!G$90</f>
        <v>£m</v>
      </c>
      <c r="H483" s="111"/>
      <c r="I483" s="111"/>
      <c r="J483" s="111"/>
      <c r="K483" s="111"/>
      <c r="L483" s="111"/>
      <c r="M483" s="111"/>
      <c r="N483" s="111"/>
      <c r="O483" s="111"/>
      <c r="P483" s="111"/>
      <c r="Q483" s="111"/>
      <c r="R483" s="111"/>
    </row>
    <row r="484" spans="1:18" x14ac:dyDescent="0.35">
      <c r="A484" s="244"/>
      <c r="B484" s="244"/>
      <c r="C484" s="244"/>
      <c r="D484" s="244"/>
      <c r="E484" s="111" t="str">
        <f xml:space="preserve"> InputsR!E$91</f>
        <v>Company 4 totex allowance for [unfunded scheme 1] - water resources (17-18 FYA CPIH deflated prices)</v>
      </c>
      <c r="F484" s="169">
        <f xml:space="preserve"> InputsR!F$91</f>
        <v>0</v>
      </c>
      <c r="G484" s="111" t="str">
        <f xml:space="preserve"> InputsR!G$91</f>
        <v>£m</v>
      </c>
      <c r="H484" s="111"/>
      <c r="I484" s="111"/>
      <c r="J484" s="111"/>
      <c r="K484" s="111"/>
      <c r="L484" s="111"/>
      <c r="M484" s="111"/>
      <c r="N484" s="111"/>
      <c r="O484" s="111"/>
      <c r="P484" s="111"/>
      <c r="Q484" s="111"/>
      <c r="R484" s="111"/>
    </row>
    <row r="485" spans="1:18" x14ac:dyDescent="0.35">
      <c r="A485" s="244"/>
      <c r="B485" s="244"/>
      <c r="C485" s="244"/>
      <c r="D485" s="244"/>
      <c r="E485" s="244" t="s">
        <v>259</v>
      </c>
      <c r="F485" s="256">
        <f xml:space="preserve"> F483 + F484</f>
        <v>0</v>
      </c>
      <c r="G485" s="244" t="s">
        <v>125</v>
      </c>
      <c r="H485" s="244"/>
      <c r="I485" s="244"/>
      <c r="J485" s="244"/>
      <c r="K485" s="244"/>
      <c r="L485" s="244"/>
      <c r="M485" s="244"/>
      <c r="N485" s="244"/>
      <c r="O485" s="244"/>
      <c r="P485" s="244"/>
      <c r="Q485" s="244"/>
      <c r="R485" s="244"/>
    </row>
    <row r="486" spans="1:18" x14ac:dyDescent="0.35">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5">
      <c r="A487" s="111"/>
      <c r="B487" s="111"/>
      <c r="C487" s="111"/>
      <c r="D487" s="111"/>
      <c r="E487" s="111" t="str">
        <f xml:space="preserve"> InputsR!E$93</f>
        <v>Company 3 totex allowance for [unfunded scheme 1]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5">
      <c r="A488" s="111"/>
      <c r="B488" s="111"/>
      <c r="C488" s="111"/>
      <c r="D488" s="111"/>
      <c r="E488" s="111" t="str">
        <f xml:space="preserve"> InputsR!E$94</f>
        <v>Company 4 totex allowance for [unfunded scheme 1]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5">
      <c r="A489" s="244"/>
      <c r="B489" s="244"/>
      <c r="C489" s="244"/>
      <c r="D489" s="244"/>
      <c r="E489" s="244" t="s">
        <v>260</v>
      </c>
      <c r="F489" s="256">
        <f xml:space="preserve"> F487 + F488</f>
        <v>0</v>
      </c>
      <c r="G489" s="244" t="s">
        <v>125</v>
      </c>
      <c r="H489" s="256"/>
      <c r="I489" s="256"/>
      <c r="J489" s="256"/>
      <c r="K489" s="256"/>
      <c r="L489" s="256"/>
      <c r="M489" s="256"/>
      <c r="N489" s="256"/>
      <c r="O489" s="256"/>
      <c r="P489" s="256"/>
      <c r="Q489" s="256"/>
      <c r="R489" s="256"/>
    </row>
    <row r="490" spans="1:18" x14ac:dyDescent="0.35">
      <c r="A490" s="244"/>
      <c r="B490" s="244"/>
      <c r="C490" s="244"/>
      <c r="D490" s="244"/>
      <c r="E490" s="244"/>
      <c r="F490" s="244"/>
      <c r="G490" s="244"/>
      <c r="H490" s="244"/>
      <c r="I490" s="244"/>
      <c r="J490" s="244"/>
      <c r="K490" s="244"/>
      <c r="L490" s="244"/>
      <c r="M490" s="244"/>
      <c r="N490" s="244"/>
      <c r="O490" s="244"/>
      <c r="P490" s="244"/>
      <c r="Q490" s="244"/>
      <c r="R490" s="244"/>
    </row>
    <row r="491" spans="1:18" x14ac:dyDescent="0.35">
      <c r="A491" s="244"/>
      <c r="B491" s="172" t="s">
        <v>261</v>
      </c>
      <c r="C491" s="172"/>
      <c r="D491" s="244"/>
      <c r="E491" s="111"/>
      <c r="F491" s="111"/>
      <c r="G491" s="111"/>
      <c r="H491" s="167"/>
      <c r="I491" s="167"/>
      <c r="J491" s="167"/>
      <c r="K491" s="167"/>
      <c r="L491" s="167"/>
      <c r="M491" s="167"/>
      <c r="N491" s="167"/>
      <c r="O491" s="167"/>
      <c r="P491" s="167"/>
      <c r="Q491" s="167"/>
      <c r="R491" s="167"/>
    </row>
    <row r="492" spans="1:18" x14ac:dyDescent="0.35">
      <c r="A492" s="244"/>
      <c r="B492" s="244"/>
      <c r="C492" s="172"/>
      <c r="D492" s="244"/>
      <c r="E492" s="111"/>
      <c r="F492" s="111"/>
      <c r="G492" s="111"/>
      <c r="H492" s="167"/>
      <c r="I492" s="167"/>
      <c r="J492" s="167"/>
      <c r="K492" s="167"/>
      <c r="L492" s="167"/>
      <c r="M492" s="167"/>
      <c r="N492" s="167"/>
      <c r="O492" s="167"/>
      <c r="P492" s="167"/>
      <c r="Q492" s="167"/>
      <c r="R492" s="167"/>
    </row>
    <row r="493" spans="1:18" x14ac:dyDescent="0.35">
      <c r="A493" s="244"/>
      <c r="B493" s="244"/>
      <c r="C493" s="172" t="s">
        <v>174</v>
      </c>
      <c r="D493" s="172"/>
      <c r="E493" s="111"/>
      <c r="F493" s="111"/>
      <c r="G493" s="111"/>
      <c r="H493" s="167"/>
      <c r="I493" s="167"/>
      <c r="J493" s="167"/>
      <c r="K493" s="167"/>
      <c r="L493" s="167"/>
      <c r="M493" s="167"/>
      <c r="N493" s="167"/>
      <c r="O493" s="167"/>
      <c r="P493" s="167"/>
      <c r="Q493" s="167"/>
      <c r="R493" s="167"/>
    </row>
    <row r="494" spans="1:18" x14ac:dyDescent="0.35">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5">
      <c r="A495" s="168"/>
      <c r="B495" s="168"/>
      <c r="C495" s="168"/>
      <c r="D495" s="168"/>
      <c r="E495" s="111" t="str">
        <f xml:space="preserve"> InputsR!E$85</f>
        <v>Company 3 cumulative percentage of allocated spend given gate reached for [unfunded scheme 1]</v>
      </c>
      <c r="F495" s="167">
        <f xml:space="preserve"> InputsR!F$85</f>
        <v>0</v>
      </c>
      <c r="G495" s="111" t="str">
        <f xml:space="preserve"> InputsR!G$85</f>
        <v>%</v>
      </c>
      <c r="H495" s="167"/>
      <c r="I495" s="167"/>
      <c r="J495" s="167"/>
      <c r="K495" s="167"/>
      <c r="L495" s="167"/>
      <c r="M495" s="167"/>
      <c r="N495" s="167"/>
      <c r="O495" s="167"/>
      <c r="P495" s="167"/>
      <c r="Q495" s="167"/>
      <c r="R495" s="167"/>
    </row>
    <row r="496" spans="1:18" s="143" customFormat="1" x14ac:dyDescent="0.35">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5">
      <c r="A497" s="168"/>
      <c r="B497" s="168"/>
      <c r="C497" s="168"/>
      <c r="D497" s="168"/>
      <c r="E497" s="168" t="s">
        <v>175</v>
      </c>
      <c r="F497" s="174">
        <f xml:space="preserve"> IF( F495 &gt; F496, 1, 0 )</f>
        <v>0</v>
      </c>
      <c r="G497" s="168" t="s">
        <v>176</v>
      </c>
      <c r="H497" s="168"/>
      <c r="I497" s="168"/>
      <c r="J497" s="168"/>
      <c r="K497" s="168"/>
      <c r="L497" s="168"/>
      <c r="M497" s="168"/>
      <c r="N497" s="168"/>
      <c r="O497" s="168"/>
      <c r="P497" s="168"/>
      <c r="Q497" s="168"/>
      <c r="R497" s="168"/>
    </row>
    <row r="498" spans="1:18" x14ac:dyDescent="0.35">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5">
      <c r="A499" s="111"/>
      <c r="B499" s="111"/>
      <c r="C499" s="111"/>
      <c r="D499" s="111"/>
      <c r="E499" s="111" t="str">
        <f xml:space="preserve"> InputsR!E$90</f>
        <v>Company 3 totex allowance for [unfunded scheme 1] - water resources (17-18 FYA CPIH deflated prices)</v>
      </c>
      <c r="F499" s="169">
        <f xml:space="preserve"> InputsR!F$90</f>
        <v>0</v>
      </c>
      <c r="G499" s="111" t="str">
        <f xml:space="preserve"> InputsR!G$90</f>
        <v>£m</v>
      </c>
      <c r="H499" s="169"/>
      <c r="I499" s="169"/>
      <c r="J499" s="169"/>
      <c r="K499" s="169"/>
      <c r="L499" s="169"/>
      <c r="M499" s="169"/>
      <c r="N499" s="169"/>
      <c r="O499" s="169"/>
      <c r="P499" s="169"/>
      <c r="Q499" s="169"/>
      <c r="R499" s="169"/>
    </row>
    <row r="500" spans="1:18" s="166" customFormat="1" x14ac:dyDescent="0.35">
      <c r="A500" s="168"/>
      <c r="B500" s="168"/>
      <c r="C500" s="168"/>
      <c r="D500" s="168"/>
      <c r="E500" s="111" t="str">
        <f xml:space="preserve"> InputsR!E$85</f>
        <v>Company 3 cumulative percentage of allocated spend given gate reached for [unfunded scheme 1]</v>
      </c>
      <c r="F500" s="167">
        <f xml:space="preserve"> InputsR!F$85</f>
        <v>0</v>
      </c>
      <c r="G500" s="111" t="str">
        <f xml:space="preserve"> InputsR!G$85</f>
        <v>%</v>
      </c>
      <c r="H500" s="167"/>
      <c r="I500" s="167"/>
      <c r="J500" s="167"/>
      <c r="K500" s="167"/>
      <c r="L500" s="167"/>
      <c r="M500" s="167"/>
      <c r="N500" s="167"/>
      <c r="O500" s="167"/>
      <c r="P500" s="167"/>
      <c r="Q500" s="167"/>
      <c r="R500" s="167"/>
    </row>
    <row r="501" spans="1:18" s="166" customFormat="1" x14ac:dyDescent="0.35">
      <c r="A501" s="168"/>
      <c r="B501" s="168"/>
      <c r="C501" s="168"/>
      <c r="D501" s="168"/>
      <c r="E501" s="168" t="s">
        <v>262</v>
      </c>
      <c r="F501" s="171">
        <f xml:space="preserve"> F499 * F500</f>
        <v>0</v>
      </c>
      <c r="G501" s="168" t="s">
        <v>125</v>
      </c>
      <c r="H501" s="171"/>
      <c r="I501" s="171"/>
      <c r="J501" s="171"/>
      <c r="K501" s="171"/>
      <c r="L501" s="171"/>
      <c r="M501" s="171"/>
      <c r="N501" s="171"/>
      <c r="O501" s="171"/>
      <c r="P501" s="171"/>
      <c r="Q501" s="171"/>
      <c r="R501" s="171"/>
    </row>
    <row r="502" spans="1:18" s="166" customFormat="1" x14ac:dyDescent="0.35">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5">
      <c r="A503" s="168"/>
      <c r="B503" s="168"/>
      <c r="C503" s="168"/>
      <c r="D503" s="168"/>
      <c r="E503" s="184" t="str">
        <f xml:space="preserve"> E$497</f>
        <v>Totex sharing application</v>
      </c>
      <c r="F503" s="184">
        <f xml:space="preserve"> F$497</f>
        <v>0</v>
      </c>
      <c r="G503" s="184" t="str">
        <f xml:space="preserve"> G$497</f>
        <v>Boolean</v>
      </c>
      <c r="H503" s="171"/>
      <c r="I503" s="171"/>
      <c r="J503" s="171"/>
      <c r="K503" s="171"/>
      <c r="L503" s="171"/>
      <c r="M503" s="171"/>
      <c r="N503" s="171"/>
      <c r="O503" s="171"/>
      <c r="P503" s="171"/>
      <c r="Q503" s="171"/>
      <c r="R503" s="171"/>
    </row>
    <row r="504" spans="1:18" s="143" customFormat="1" x14ac:dyDescent="0.35">
      <c r="A504" s="111"/>
      <c r="B504" s="111"/>
      <c r="C504" s="111"/>
      <c r="D504" s="111"/>
      <c r="E504" s="111" t="str">
        <f xml:space="preserve"> InputsR!E$104</f>
        <v>Company 3 outturn totex for [unfunded scheme 1] - water resources (17-18 FYA CPIH deflated prices)</v>
      </c>
      <c r="F504" s="169">
        <f xml:space="preserve"> InputsR!F$104</f>
        <v>0</v>
      </c>
      <c r="G504" s="111" t="str">
        <f xml:space="preserve"> InputsR!G$104</f>
        <v>£m</v>
      </c>
      <c r="H504" s="169"/>
      <c r="I504" s="169"/>
      <c r="J504" s="169"/>
      <c r="K504" s="169"/>
      <c r="L504" s="169"/>
      <c r="M504" s="169"/>
      <c r="N504" s="169"/>
      <c r="O504" s="169"/>
      <c r="P504" s="169"/>
      <c r="Q504" s="169"/>
      <c r="R504" s="169"/>
    </row>
    <row r="505" spans="1:18" s="166" customFormat="1" x14ac:dyDescent="0.35">
      <c r="A505" s="168"/>
      <c r="B505" s="168"/>
      <c r="C505" s="168"/>
      <c r="D505" s="168"/>
      <c r="E505" s="184" t="str">
        <f xml:space="preserve"> E$501</f>
        <v>Company 3 totex allowance for [unfunded scheme 1] given gate reached - water resources (17-18 FYA CPIH deflated prices)</v>
      </c>
      <c r="F505" s="185">
        <f xml:space="preserve"> F$501</f>
        <v>0</v>
      </c>
      <c r="G505" s="184" t="str">
        <f xml:space="preserve"> G$501</f>
        <v>£m</v>
      </c>
      <c r="H505" s="171"/>
      <c r="I505" s="171"/>
      <c r="J505" s="171"/>
      <c r="K505" s="171"/>
      <c r="L505" s="171"/>
      <c r="M505" s="171"/>
      <c r="N505" s="171"/>
      <c r="O505" s="171"/>
      <c r="P505" s="171"/>
      <c r="Q505" s="171"/>
      <c r="R505" s="171"/>
    </row>
    <row r="506" spans="1:18" s="166" customFormat="1" x14ac:dyDescent="0.35">
      <c r="A506" s="168"/>
      <c r="B506" s="168"/>
      <c r="C506" s="168"/>
      <c r="D506" s="168"/>
      <c r="E506" s="167" t="str">
        <f xml:space="preserve"> InputsR!E$23</f>
        <v>Totex sharing rate</v>
      </c>
      <c r="F506" s="167">
        <f xml:space="preserve"> InputsR!F$23</f>
        <v>0.5</v>
      </c>
      <c r="G506" s="167" t="str">
        <f xml:space="preserve"> InputsR!G$23</f>
        <v>%</v>
      </c>
      <c r="H506" s="167"/>
      <c r="I506" s="167"/>
      <c r="J506" s="167"/>
      <c r="K506" s="167"/>
      <c r="L506" s="167"/>
      <c r="M506" s="167"/>
      <c r="N506" s="167"/>
      <c r="O506" s="167"/>
      <c r="P506" s="167"/>
      <c r="Q506" s="167"/>
      <c r="R506" s="167"/>
    </row>
    <row r="507" spans="1:18" s="166" customFormat="1" x14ac:dyDescent="0.35">
      <c r="A507" s="168"/>
      <c r="B507" s="168"/>
      <c r="C507" s="168"/>
      <c r="D507" s="168"/>
      <c r="E507" s="168" t="s">
        <v>263</v>
      </c>
      <c r="F507" s="171">
        <f xml:space="preserve"> F503 * ( F504 - F505 ) * F506</f>
        <v>0</v>
      </c>
      <c r="G507" s="168" t="s">
        <v>125</v>
      </c>
      <c r="H507" s="171"/>
      <c r="I507" s="171"/>
      <c r="J507" s="171"/>
      <c r="K507" s="171"/>
      <c r="L507" s="171"/>
      <c r="M507" s="171"/>
      <c r="N507" s="171"/>
      <c r="O507" s="171"/>
      <c r="P507" s="171"/>
      <c r="Q507" s="171"/>
      <c r="R507" s="171"/>
    </row>
    <row r="508" spans="1:18" s="166" customFormat="1" x14ac:dyDescent="0.35">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5">
      <c r="A509" s="168"/>
      <c r="B509" s="168"/>
      <c r="C509" s="168"/>
      <c r="D509" s="168"/>
      <c r="E509" s="189" t="str">
        <f xml:space="preserve"> E$501</f>
        <v>Company 3 totex allowance for [unfunded scheme 1] given gate reached - water resources (17-18 FYA CPIH deflated prices)</v>
      </c>
      <c r="F509" s="190">
        <f xml:space="preserve"> F$501</f>
        <v>0</v>
      </c>
      <c r="G509" s="189" t="str">
        <f xml:space="preserve"> G$501</f>
        <v>£m</v>
      </c>
      <c r="H509" s="190"/>
      <c r="I509" s="190"/>
      <c r="J509" s="190"/>
      <c r="K509" s="190"/>
      <c r="L509" s="190"/>
      <c r="M509" s="190"/>
      <c r="N509" s="190"/>
      <c r="O509" s="190"/>
      <c r="P509" s="190"/>
      <c r="Q509" s="190"/>
      <c r="R509" s="190"/>
    </row>
    <row r="510" spans="1:18" s="166" customFormat="1" x14ac:dyDescent="0.35">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5">
      <c r="A511" s="168"/>
      <c r="B511" s="168"/>
      <c r="C511" s="168"/>
      <c r="D511" s="168"/>
      <c r="E511" s="191" t="s">
        <v>264</v>
      </c>
      <c r="F511" s="190">
        <f xml:space="preserve"> F509 + F510</f>
        <v>0</v>
      </c>
      <c r="G511" s="191" t="s">
        <v>125</v>
      </c>
      <c r="H511" s="170"/>
      <c r="I511" s="170"/>
      <c r="J511" s="170"/>
      <c r="K511" s="170"/>
      <c r="L511" s="170"/>
      <c r="M511" s="170"/>
      <c r="N511" s="170"/>
      <c r="O511" s="170"/>
      <c r="P511" s="170"/>
      <c r="Q511" s="170"/>
      <c r="R511" s="170"/>
    </row>
    <row r="512" spans="1:18" s="143" customFormat="1" x14ac:dyDescent="0.35">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5">
      <c r="A513" s="207"/>
      <c r="B513" s="207"/>
      <c r="C513" s="207"/>
      <c r="D513" s="120" t="s">
        <v>183</v>
      </c>
      <c r="E513" s="120"/>
      <c r="F513" s="208"/>
      <c r="G513" s="199"/>
      <c r="H513" s="170"/>
      <c r="I513" s="170"/>
      <c r="J513" s="175"/>
      <c r="K513" s="175"/>
      <c r="L513" s="175"/>
      <c r="M513" s="175"/>
      <c r="N513" s="175"/>
      <c r="O513" s="175"/>
      <c r="P513" s="175"/>
      <c r="Q513" s="175"/>
      <c r="R513" s="175"/>
    </row>
    <row r="514" spans="1:18" s="143" customFormat="1" x14ac:dyDescent="0.35">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5">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5">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5">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5">
      <c r="A518" s="207"/>
      <c r="B518" s="207"/>
      <c r="C518" s="207"/>
      <c r="D518" s="207"/>
      <c r="E518" s="199" t="s">
        <v>265</v>
      </c>
      <c r="F518" s="214">
        <f xml:space="preserve"> SUM( F515:F517 )</f>
        <v>0.9</v>
      </c>
      <c r="G518" s="199" t="s">
        <v>105</v>
      </c>
      <c r="H518" s="170"/>
      <c r="I518" s="170"/>
      <c r="J518" s="175"/>
      <c r="K518" s="175"/>
      <c r="L518" s="175"/>
      <c r="M518" s="175"/>
      <c r="N518" s="175"/>
      <c r="O518" s="175"/>
      <c r="P518" s="175"/>
      <c r="Q518" s="175"/>
      <c r="R518" s="175"/>
    </row>
    <row r="519" spans="1:18" s="143" customFormat="1" x14ac:dyDescent="0.35">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5">
      <c r="A520" s="207"/>
      <c r="B520" s="207"/>
      <c r="C520" s="207"/>
      <c r="D520" s="207"/>
      <c r="E520" s="200" t="str">
        <f xml:space="preserve"> E$511</f>
        <v>Company 3 total totex adjustment for [unfunded scheme 1] - water resources (17-18 FYA CPIH deflated prices)</v>
      </c>
      <c r="F520" s="211">
        <f xml:space="preserve"> F$511</f>
        <v>0</v>
      </c>
      <c r="G520" s="200" t="str">
        <f xml:space="preserve"> G$511</f>
        <v>£m</v>
      </c>
      <c r="H520" s="170"/>
      <c r="I520" s="170"/>
      <c r="J520" s="175"/>
      <c r="K520" s="175"/>
      <c r="L520" s="175"/>
      <c r="M520" s="175"/>
      <c r="N520" s="175"/>
      <c r="O520" s="175"/>
      <c r="P520" s="175"/>
      <c r="Q520" s="175"/>
      <c r="R520" s="175"/>
    </row>
    <row r="521" spans="1:18" s="143" customFormat="1" x14ac:dyDescent="0.35">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5">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5">
      <c r="A523" s="207"/>
      <c r="B523" s="207"/>
      <c r="C523" s="207"/>
      <c r="D523" s="207"/>
      <c r="E523" s="212" t="str">
        <f xml:space="preserve"> InputsR!E$27</f>
        <v>Discount rate</v>
      </c>
      <c r="F523" s="213">
        <f xml:space="preserve"> InputsR!F$27</f>
        <v>2.92E-2</v>
      </c>
      <c r="G523" s="212" t="str">
        <f xml:space="preserve"> InputsR!G$27</f>
        <v>%</v>
      </c>
      <c r="H523" s="170"/>
      <c r="I523" s="170"/>
      <c r="J523" s="175"/>
      <c r="K523" s="175"/>
      <c r="L523" s="175"/>
      <c r="M523" s="175"/>
      <c r="N523" s="175"/>
      <c r="O523" s="175"/>
      <c r="P523" s="175"/>
      <c r="Q523" s="175"/>
      <c r="R523" s="175"/>
    </row>
    <row r="524" spans="1:18" s="143" customFormat="1" x14ac:dyDescent="0.35">
      <c r="A524" s="207"/>
      <c r="B524" s="207"/>
      <c r="C524" s="207"/>
      <c r="D524" s="207"/>
      <c r="E524" s="212" t="str">
        <f xml:space="preserve"> InputsR!E$17</f>
        <v>Years of discounting required for project abandoned at gate 1</v>
      </c>
      <c r="F524" s="216">
        <f xml:space="preserve"> InputsR!F$17</f>
        <v>3</v>
      </c>
      <c r="G524" s="212" t="str">
        <f xml:space="preserve"> InputsR!G$17</f>
        <v>#</v>
      </c>
      <c r="H524" s="170"/>
      <c r="I524" s="170"/>
      <c r="J524" s="175"/>
      <c r="K524" s="175"/>
      <c r="L524" s="175"/>
      <c r="M524" s="175"/>
      <c r="N524" s="175"/>
      <c r="O524" s="175"/>
      <c r="P524" s="175"/>
      <c r="Q524" s="175"/>
      <c r="R524" s="175"/>
    </row>
    <row r="525" spans="1:18" s="143" customFormat="1" x14ac:dyDescent="0.35">
      <c r="A525" s="207"/>
      <c r="B525" s="207"/>
      <c r="C525" s="207"/>
      <c r="D525" s="207"/>
      <c r="E525" s="199" t="s">
        <v>266</v>
      </c>
      <c r="F525" s="208">
        <f xml:space="preserve"> (F521 / F522) * F520 * (1 + F523) ^ F524</f>
        <v>0</v>
      </c>
      <c r="G525" s="199" t="s">
        <v>125</v>
      </c>
      <c r="H525" s="170"/>
      <c r="I525" s="170"/>
      <c r="J525" s="175"/>
      <c r="K525" s="175"/>
      <c r="L525" s="175"/>
      <c r="M525" s="175"/>
      <c r="N525" s="175"/>
      <c r="O525" s="175"/>
      <c r="P525" s="175"/>
      <c r="Q525" s="175"/>
      <c r="R525" s="175"/>
    </row>
    <row r="526" spans="1:18" s="143" customFormat="1" x14ac:dyDescent="0.35">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5">
      <c r="A527" s="207"/>
      <c r="B527" s="207"/>
      <c r="C527" s="207"/>
      <c r="D527" s="207"/>
      <c r="E527" s="200" t="str">
        <f xml:space="preserve"> E$511</f>
        <v>Company 3 total totex adjustment for [unfunded scheme 1] - water resources (17-18 FYA CPIH deflated prices)</v>
      </c>
      <c r="F527" s="211">
        <f xml:space="preserve"> F$511</f>
        <v>0</v>
      </c>
      <c r="G527" s="200" t="str">
        <f xml:space="preserve"> G$511</f>
        <v>£m</v>
      </c>
      <c r="H527" s="170"/>
      <c r="I527" s="170"/>
      <c r="J527" s="175"/>
      <c r="K527" s="175"/>
      <c r="L527" s="175"/>
      <c r="M527" s="175"/>
      <c r="N527" s="175"/>
      <c r="O527" s="175"/>
      <c r="P527" s="175"/>
      <c r="Q527" s="175"/>
      <c r="R527" s="175"/>
    </row>
    <row r="528" spans="1:18" s="143" customFormat="1" x14ac:dyDescent="0.35">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5">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5">
      <c r="A530" s="207"/>
      <c r="B530" s="207"/>
      <c r="C530" s="207"/>
      <c r="D530" s="207"/>
      <c r="E530" s="212" t="str">
        <f xml:space="preserve"> InputsR!E$27</f>
        <v>Discount rate</v>
      </c>
      <c r="F530" s="213">
        <f xml:space="preserve"> InputsR!F$27</f>
        <v>2.92E-2</v>
      </c>
      <c r="G530" s="212" t="str">
        <f xml:space="preserve"> InputsR!G$27</f>
        <v>%</v>
      </c>
      <c r="H530" s="170"/>
      <c r="I530" s="170"/>
      <c r="J530" s="175"/>
      <c r="K530" s="175"/>
      <c r="L530" s="175"/>
      <c r="M530" s="175"/>
      <c r="N530" s="175"/>
      <c r="O530" s="175"/>
      <c r="P530" s="175"/>
      <c r="Q530" s="175"/>
      <c r="R530" s="175"/>
    </row>
    <row r="531" spans="1:18" s="143" customFormat="1" x14ac:dyDescent="0.35">
      <c r="A531" s="207"/>
      <c r="B531" s="207"/>
      <c r="C531" s="207"/>
      <c r="D531" s="207"/>
      <c r="E531" s="212" t="str">
        <f xml:space="preserve"> InputsR!E$19</f>
        <v>Years of discounting required for project abandoned at gate 2</v>
      </c>
      <c r="F531" s="216">
        <f xml:space="preserve"> InputsR!F$19</f>
        <v>2</v>
      </c>
      <c r="G531" s="212" t="str">
        <f xml:space="preserve"> InputsR!G$19</f>
        <v>#</v>
      </c>
      <c r="H531" s="170"/>
      <c r="I531" s="170"/>
      <c r="J531" s="175"/>
      <c r="K531" s="175"/>
      <c r="L531" s="175"/>
      <c r="M531" s="175"/>
      <c r="N531" s="175"/>
      <c r="O531" s="175"/>
      <c r="P531" s="175"/>
      <c r="Q531" s="175"/>
      <c r="R531" s="175"/>
    </row>
    <row r="532" spans="1:18" s="143" customFormat="1" x14ac:dyDescent="0.35">
      <c r="A532" s="207"/>
      <c r="B532" s="207"/>
      <c r="C532" s="207"/>
      <c r="D532" s="207"/>
      <c r="E532" s="199" t="s">
        <v>267</v>
      </c>
      <c r="F532" s="208">
        <f xml:space="preserve"> (F528 / F529) * F527 * (1 + F530) ^ F531</f>
        <v>0</v>
      </c>
      <c r="G532" s="199" t="s">
        <v>125</v>
      </c>
      <c r="H532" s="170"/>
      <c r="I532" s="170"/>
      <c r="J532" s="175"/>
      <c r="K532" s="175"/>
      <c r="L532" s="175"/>
      <c r="M532" s="175"/>
      <c r="N532" s="175"/>
      <c r="O532" s="175"/>
      <c r="P532" s="175"/>
      <c r="Q532" s="175"/>
      <c r="R532" s="175"/>
    </row>
    <row r="533" spans="1:18" s="143" customFormat="1" x14ac:dyDescent="0.35">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5">
      <c r="A534" s="207"/>
      <c r="B534" s="207"/>
      <c r="C534" s="207"/>
      <c r="D534" s="207"/>
      <c r="E534" s="200" t="str">
        <f xml:space="preserve"> E$511</f>
        <v>Company 3 total totex adjustment for [unfunded scheme 1] - water resources (17-18 FYA CPIH deflated prices)</v>
      </c>
      <c r="F534" s="211">
        <f xml:space="preserve"> F$511</f>
        <v>0</v>
      </c>
      <c r="G534" s="200" t="str">
        <f xml:space="preserve"> G$511</f>
        <v>£m</v>
      </c>
      <c r="H534" s="170"/>
      <c r="I534" s="170"/>
      <c r="J534" s="175"/>
      <c r="K534" s="175"/>
      <c r="L534" s="175"/>
      <c r="M534" s="175"/>
      <c r="N534" s="175"/>
      <c r="O534" s="175"/>
      <c r="P534" s="175"/>
      <c r="Q534" s="175"/>
      <c r="R534" s="175"/>
    </row>
    <row r="535" spans="1:18" s="143" customFormat="1" x14ac:dyDescent="0.35">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5">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5">
      <c r="A537" s="207"/>
      <c r="B537" s="207"/>
      <c r="C537" s="207"/>
      <c r="D537" s="207"/>
      <c r="E537" s="212" t="str">
        <f xml:space="preserve"> InputsR!E$27</f>
        <v>Discount rate</v>
      </c>
      <c r="F537" s="213">
        <f xml:space="preserve"> InputsR!F$27</f>
        <v>2.92E-2</v>
      </c>
      <c r="G537" s="212" t="str">
        <f xml:space="preserve"> InputsR!G$27</f>
        <v>%</v>
      </c>
      <c r="H537" s="170"/>
      <c r="I537" s="170"/>
      <c r="J537" s="175"/>
      <c r="K537" s="175"/>
      <c r="L537" s="175"/>
      <c r="M537" s="175"/>
      <c r="N537" s="175"/>
      <c r="O537" s="175"/>
      <c r="P537" s="175"/>
      <c r="Q537" s="175"/>
      <c r="R537" s="175"/>
    </row>
    <row r="538" spans="1:18" s="143" customFormat="1" x14ac:dyDescent="0.35">
      <c r="A538" s="207"/>
      <c r="B538" s="207"/>
      <c r="C538" s="207"/>
      <c r="D538" s="207"/>
      <c r="E538" s="212" t="str">
        <f xml:space="preserve"> InputsR!E$21</f>
        <v>Years of discounting required for project abandoned at gate 3</v>
      </c>
      <c r="F538" s="216">
        <f xml:space="preserve"> InputsR!F$21</f>
        <v>1</v>
      </c>
      <c r="G538" s="212" t="str">
        <f xml:space="preserve"> InputsR!G$21</f>
        <v>#</v>
      </c>
      <c r="H538" s="170"/>
      <c r="I538" s="170"/>
      <c r="J538" s="175"/>
      <c r="K538" s="175"/>
      <c r="L538" s="175"/>
      <c r="M538" s="175"/>
      <c r="N538" s="175"/>
      <c r="O538" s="175"/>
      <c r="P538" s="175"/>
      <c r="Q538" s="175"/>
      <c r="R538" s="175"/>
    </row>
    <row r="539" spans="1:18" s="143" customFormat="1" x14ac:dyDescent="0.35">
      <c r="A539" s="207"/>
      <c r="B539" s="207"/>
      <c r="C539" s="207"/>
      <c r="D539" s="207"/>
      <c r="E539" s="199" t="s">
        <v>268</v>
      </c>
      <c r="F539" s="208">
        <f xml:space="preserve"> (F535 / F536) * F534 * (1 + F537) ^ F538</f>
        <v>0</v>
      </c>
      <c r="G539" s="199" t="s">
        <v>125</v>
      </c>
      <c r="H539" s="170"/>
      <c r="I539" s="170"/>
      <c r="J539" s="175"/>
      <c r="K539" s="175"/>
      <c r="L539" s="175"/>
      <c r="M539" s="175"/>
      <c r="N539" s="175"/>
      <c r="O539" s="175"/>
      <c r="P539" s="175"/>
      <c r="Q539" s="175"/>
      <c r="R539" s="175"/>
    </row>
    <row r="540" spans="1:18" s="143" customFormat="1" x14ac:dyDescent="0.35">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5">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0</v>
      </c>
      <c r="G541" s="200" t="str">
        <f xml:space="preserve"> G$525</f>
        <v>£m</v>
      </c>
      <c r="H541" s="170"/>
      <c r="I541" s="170"/>
      <c r="J541" s="175"/>
      <c r="K541" s="175"/>
      <c r="L541" s="175"/>
      <c r="M541" s="175"/>
      <c r="N541" s="175"/>
      <c r="O541" s="175"/>
      <c r="P541" s="175"/>
      <c r="Q541" s="175"/>
      <c r="R541" s="175"/>
    </row>
    <row r="542" spans="1:18" s="143" customFormat="1" x14ac:dyDescent="0.35">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0</v>
      </c>
      <c r="G542" s="200" t="str">
        <f xml:space="preserve"> G$532</f>
        <v>£m</v>
      </c>
      <c r="H542" s="170"/>
      <c r="I542" s="170"/>
      <c r="J542" s="175"/>
      <c r="K542" s="175"/>
      <c r="L542" s="175"/>
      <c r="M542" s="175"/>
      <c r="N542" s="175"/>
      <c r="O542" s="175"/>
      <c r="P542" s="175"/>
      <c r="Q542" s="175"/>
      <c r="R542" s="175"/>
    </row>
    <row r="543" spans="1:18" s="143" customFormat="1" x14ac:dyDescent="0.35">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0</v>
      </c>
      <c r="G543" s="200" t="str">
        <f xml:space="preserve"> G$539</f>
        <v>£m</v>
      </c>
      <c r="H543" s="170"/>
      <c r="I543" s="170"/>
      <c r="J543" s="175"/>
      <c r="K543" s="175"/>
      <c r="L543" s="175"/>
      <c r="M543" s="175"/>
      <c r="N543" s="175"/>
      <c r="O543" s="175"/>
      <c r="P543" s="175"/>
      <c r="Q543" s="175"/>
      <c r="R543" s="175"/>
    </row>
    <row r="544" spans="1:18" s="143" customFormat="1" x14ac:dyDescent="0.35">
      <c r="A544" s="207"/>
      <c r="B544" s="207"/>
      <c r="C544" s="207"/>
      <c r="D544" s="207"/>
      <c r="E544" s="199" t="s">
        <v>269</v>
      </c>
      <c r="F544" s="208">
        <f xml:space="preserve"> SUM( F541:F543 )</f>
        <v>0</v>
      </c>
      <c r="G544" s="199" t="s">
        <v>125</v>
      </c>
      <c r="H544" s="170"/>
      <c r="I544" s="170"/>
      <c r="J544" s="175"/>
      <c r="K544" s="175"/>
      <c r="L544" s="175"/>
      <c r="M544" s="175"/>
      <c r="N544" s="175"/>
      <c r="O544" s="175"/>
      <c r="P544" s="175"/>
      <c r="Q544" s="175"/>
      <c r="R544" s="175"/>
    </row>
    <row r="545" spans="1:18" s="143" customFormat="1" x14ac:dyDescent="0.35">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5">
      <c r="A546" s="207"/>
      <c r="B546" s="207"/>
      <c r="C546" s="207"/>
      <c r="D546" s="120" t="s">
        <v>189</v>
      </c>
      <c r="E546" s="120"/>
      <c r="F546" s="208"/>
      <c r="G546" s="199"/>
      <c r="H546" s="170"/>
      <c r="I546" s="170"/>
      <c r="J546" s="175"/>
      <c r="K546" s="175"/>
      <c r="L546" s="175"/>
      <c r="M546" s="175"/>
      <c r="N546" s="175"/>
      <c r="O546" s="175"/>
      <c r="P546" s="175"/>
      <c r="Q546" s="175"/>
      <c r="R546" s="175"/>
    </row>
    <row r="547" spans="1:18" s="143" customFormat="1" x14ac:dyDescent="0.35">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5">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5">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5">
      <c r="A550" s="207"/>
      <c r="B550" s="207"/>
      <c r="C550" s="207"/>
      <c r="D550" s="207"/>
      <c r="E550" s="199" t="s">
        <v>270</v>
      </c>
      <c r="F550" s="214">
        <f>SUM( F548:F549 )</f>
        <v>0.75</v>
      </c>
      <c r="G550" s="199" t="s">
        <v>105</v>
      </c>
      <c r="H550" s="170"/>
      <c r="I550" s="170"/>
      <c r="J550" s="175"/>
      <c r="K550" s="175"/>
      <c r="L550" s="175"/>
      <c r="M550" s="175"/>
      <c r="N550" s="175"/>
      <c r="O550" s="175"/>
      <c r="P550" s="175"/>
      <c r="Q550" s="175"/>
      <c r="R550" s="175"/>
    </row>
    <row r="551" spans="1:18" s="143" customFormat="1" x14ac:dyDescent="0.35">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5">
      <c r="A552" s="207"/>
      <c r="B552" s="207"/>
      <c r="C552" s="207"/>
      <c r="D552" s="207"/>
      <c r="E552" s="200" t="str">
        <f xml:space="preserve"> E$511</f>
        <v>Company 3 total totex adjustment for [unfunded scheme 1] - water resources (17-18 FYA CPIH deflated prices)</v>
      </c>
      <c r="F552" s="211">
        <f xml:space="preserve"> F$511</f>
        <v>0</v>
      </c>
      <c r="G552" s="200" t="str">
        <f xml:space="preserve"> G$511</f>
        <v>£m</v>
      </c>
      <c r="H552" s="170"/>
      <c r="I552" s="170"/>
      <c r="J552" s="175"/>
      <c r="K552" s="175"/>
      <c r="L552" s="175"/>
      <c r="M552" s="175"/>
      <c r="N552" s="175"/>
      <c r="O552" s="175"/>
      <c r="P552" s="175"/>
      <c r="Q552" s="175"/>
      <c r="R552" s="175"/>
    </row>
    <row r="553" spans="1:18" s="143" customFormat="1" x14ac:dyDescent="0.35">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5">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5">
      <c r="A555" s="207"/>
      <c r="B555" s="207"/>
      <c r="C555" s="207"/>
      <c r="D555" s="207"/>
      <c r="E555" s="212" t="str">
        <f xml:space="preserve"> InputsR!E$27</f>
        <v>Discount rate</v>
      </c>
      <c r="F555" s="213">
        <f xml:space="preserve"> InputsR!F$27</f>
        <v>2.92E-2</v>
      </c>
      <c r="G555" s="212" t="str">
        <f xml:space="preserve"> InputsR!G$27</f>
        <v>%</v>
      </c>
      <c r="H555" s="170"/>
      <c r="I555" s="170"/>
      <c r="J555" s="175"/>
      <c r="K555" s="175"/>
      <c r="L555" s="175"/>
      <c r="M555" s="175"/>
      <c r="N555" s="175"/>
      <c r="O555" s="175"/>
      <c r="P555" s="175"/>
      <c r="Q555" s="175"/>
      <c r="R555" s="175"/>
    </row>
    <row r="556" spans="1:18" s="143" customFormat="1" x14ac:dyDescent="0.35">
      <c r="A556" s="207"/>
      <c r="B556" s="207"/>
      <c r="C556" s="207"/>
      <c r="D556" s="207"/>
      <c r="E556" s="212" t="str">
        <f xml:space="preserve"> InputsR!E$19</f>
        <v>Years of discounting required for project abandoned at gate 2</v>
      </c>
      <c r="F556" s="216">
        <f xml:space="preserve"> InputsR!F$19</f>
        <v>2</v>
      </c>
      <c r="G556" s="212" t="str">
        <f xml:space="preserve"> InputsR!G$19</f>
        <v>#</v>
      </c>
      <c r="H556" s="170"/>
      <c r="I556" s="170"/>
      <c r="J556" s="175"/>
      <c r="K556" s="175"/>
      <c r="L556" s="175"/>
      <c r="M556" s="175"/>
      <c r="N556" s="175"/>
      <c r="O556" s="175"/>
      <c r="P556" s="175"/>
      <c r="Q556" s="175"/>
      <c r="R556" s="175"/>
    </row>
    <row r="557" spans="1:18" s="143" customFormat="1" x14ac:dyDescent="0.35">
      <c r="A557" s="207"/>
      <c r="B557" s="207"/>
      <c r="C557" s="207"/>
      <c r="D557" s="207"/>
      <c r="E557" s="199" t="s">
        <v>271</v>
      </c>
      <c r="F557" s="208">
        <f xml:space="preserve"> (F553 / F554) * F552 * (1 + F555) ^ F556</f>
        <v>0</v>
      </c>
      <c r="G557" s="199" t="s">
        <v>125</v>
      </c>
      <c r="H557" s="170"/>
      <c r="I557" s="170"/>
      <c r="J557" s="175"/>
      <c r="K557" s="175"/>
      <c r="L557" s="175"/>
      <c r="M557" s="175"/>
      <c r="N557" s="175"/>
      <c r="O557" s="175"/>
      <c r="P557" s="175"/>
      <c r="Q557" s="175"/>
      <c r="R557" s="175"/>
    </row>
    <row r="558" spans="1:18" s="143" customFormat="1" x14ac:dyDescent="0.35">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5">
      <c r="A559" s="207"/>
      <c r="B559" s="207"/>
      <c r="C559" s="207"/>
      <c r="D559" s="207"/>
      <c r="E559" s="200" t="str">
        <f xml:space="preserve"> E$511</f>
        <v>Company 3 total totex adjustment for [unfunded scheme 1] - water resources (17-18 FYA CPIH deflated prices)</v>
      </c>
      <c r="F559" s="211">
        <f xml:space="preserve"> F$511</f>
        <v>0</v>
      </c>
      <c r="G559" s="200" t="str">
        <f xml:space="preserve"> G$511</f>
        <v>£m</v>
      </c>
      <c r="H559" s="170"/>
      <c r="I559" s="170"/>
      <c r="J559" s="175"/>
      <c r="K559" s="175"/>
      <c r="L559" s="175"/>
      <c r="M559" s="175"/>
      <c r="N559" s="175"/>
      <c r="O559" s="175"/>
      <c r="P559" s="175"/>
      <c r="Q559" s="175"/>
      <c r="R559" s="175"/>
    </row>
    <row r="560" spans="1:18" s="143" customFormat="1" x14ac:dyDescent="0.35">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5">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5">
      <c r="A562" s="207"/>
      <c r="B562" s="207"/>
      <c r="C562" s="207"/>
      <c r="D562" s="207"/>
      <c r="E562" s="212" t="str">
        <f xml:space="preserve"> InputsR!E$27</f>
        <v>Discount rate</v>
      </c>
      <c r="F562" s="213">
        <f xml:space="preserve"> InputsR!F$27</f>
        <v>2.92E-2</v>
      </c>
      <c r="G562" s="212" t="str">
        <f xml:space="preserve"> InputsR!G$27</f>
        <v>%</v>
      </c>
      <c r="H562" s="170"/>
      <c r="I562" s="170"/>
      <c r="J562" s="175"/>
      <c r="K562" s="175"/>
      <c r="L562" s="175"/>
      <c r="M562" s="175"/>
      <c r="N562" s="175"/>
      <c r="O562" s="175"/>
      <c r="P562" s="175"/>
      <c r="Q562" s="175"/>
      <c r="R562" s="175"/>
    </row>
    <row r="563" spans="1:18" s="143" customFormat="1" x14ac:dyDescent="0.35">
      <c r="A563" s="207"/>
      <c r="B563" s="207"/>
      <c r="C563" s="207"/>
      <c r="D563" s="207"/>
      <c r="E563" s="212" t="str">
        <f xml:space="preserve"> InputsR!E$21</f>
        <v>Years of discounting required for project abandoned at gate 3</v>
      </c>
      <c r="F563" s="216">
        <f xml:space="preserve"> InputsR!F$21</f>
        <v>1</v>
      </c>
      <c r="G563" s="212" t="str">
        <f xml:space="preserve"> InputsR!G$21</f>
        <v>#</v>
      </c>
      <c r="H563" s="170"/>
      <c r="I563" s="170"/>
      <c r="J563" s="175"/>
      <c r="K563" s="175"/>
      <c r="L563" s="175"/>
      <c r="M563" s="175"/>
      <c r="N563" s="175"/>
      <c r="O563" s="175"/>
      <c r="P563" s="175"/>
      <c r="Q563" s="175"/>
      <c r="R563" s="175"/>
    </row>
    <row r="564" spans="1:18" s="143" customFormat="1" x14ac:dyDescent="0.35">
      <c r="A564" s="207"/>
      <c r="B564" s="207"/>
      <c r="C564" s="207"/>
      <c r="D564" s="207"/>
      <c r="E564" s="199" t="s">
        <v>272</v>
      </c>
      <c r="F564" s="208">
        <f xml:space="preserve"> (F560 / F561) * F559 * (1 + F562) ^ F563</f>
        <v>0</v>
      </c>
      <c r="G564" s="199" t="s">
        <v>125</v>
      </c>
      <c r="H564" s="170"/>
      <c r="I564" s="170"/>
      <c r="J564" s="175"/>
      <c r="K564" s="175"/>
      <c r="L564" s="175"/>
      <c r="M564" s="175"/>
      <c r="N564" s="175"/>
      <c r="O564" s="175"/>
      <c r="P564" s="175"/>
      <c r="Q564" s="175"/>
      <c r="R564" s="175"/>
    </row>
    <row r="565" spans="1:18" s="143" customFormat="1" x14ac:dyDescent="0.35">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5">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0</v>
      </c>
      <c r="G566" s="200" t="str">
        <f xml:space="preserve"> G$557</f>
        <v>£m</v>
      </c>
      <c r="H566" s="170"/>
      <c r="I566" s="170"/>
      <c r="J566" s="175"/>
      <c r="K566" s="175"/>
      <c r="L566" s="175"/>
      <c r="M566" s="175"/>
      <c r="N566" s="175"/>
      <c r="O566" s="175"/>
      <c r="P566" s="175"/>
      <c r="Q566" s="175"/>
      <c r="R566" s="175"/>
    </row>
    <row r="567" spans="1:18" s="143" customFormat="1" x14ac:dyDescent="0.35">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0</v>
      </c>
      <c r="G567" s="200" t="str">
        <f xml:space="preserve"> G$564</f>
        <v>£m</v>
      </c>
      <c r="H567" s="170"/>
      <c r="I567" s="170"/>
      <c r="J567" s="175"/>
      <c r="K567" s="175"/>
      <c r="L567" s="175"/>
      <c r="M567" s="175"/>
      <c r="N567" s="175"/>
      <c r="O567" s="175"/>
      <c r="P567" s="175"/>
      <c r="Q567" s="175"/>
      <c r="R567" s="175"/>
    </row>
    <row r="568" spans="1:18" s="143" customFormat="1" x14ac:dyDescent="0.35">
      <c r="A568" s="207"/>
      <c r="B568" s="207"/>
      <c r="C568" s="207"/>
      <c r="D568" s="207"/>
      <c r="E568" s="199" t="s">
        <v>273</v>
      </c>
      <c r="F568" s="208">
        <f>SUM( F566:F567 )</f>
        <v>0</v>
      </c>
      <c r="G568" s="199" t="s">
        <v>125</v>
      </c>
      <c r="H568" s="170"/>
      <c r="I568" s="170"/>
      <c r="J568" s="175"/>
      <c r="K568" s="175"/>
      <c r="L568" s="175"/>
      <c r="M568" s="175"/>
      <c r="N568" s="175"/>
      <c r="O568" s="175"/>
      <c r="P568" s="175"/>
      <c r="Q568" s="175"/>
      <c r="R568" s="175"/>
    </row>
    <row r="569" spans="1:18" s="143" customFormat="1" x14ac:dyDescent="0.35">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5">
      <c r="A570" s="207"/>
      <c r="B570" s="207"/>
      <c r="C570" s="207"/>
      <c r="D570" s="120" t="s">
        <v>194</v>
      </c>
      <c r="E570" s="120"/>
      <c r="F570" s="208"/>
      <c r="G570" s="199"/>
      <c r="H570" s="170"/>
      <c r="I570" s="170"/>
      <c r="J570" s="175"/>
      <c r="K570" s="175"/>
      <c r="L570" s="175"/>
      <c r="M570" s="175"/>
      <c r="N570" s="175"/>
      <c r="O570" s="175"/>
      <c r="P570" s="175"/>
      <c r="Q570" s="175"/>
      <c r="R570" s="175"/>
    </row>
    <row r="571" spans="1:18" s="143" customFormat="1" x14ac:dyDescent="0.35">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5">
      <c r="A572" s="207"/>
      <c r="B572" s="207"/>
      <c r="C572" s="207"/>
      <c r="D572" s="207"/>
      <c r="E572" s="200" t="str">
        <f xml:space="preserve"> E$511</f>
        <v>Company 3 total totex adjustment for [unfunded scheme 1] - water resources (17-18 FYA CPIH deflated prices)</v>
      </c>
      <c r="F572" s="211">
        <f xml:space="preserve"> F$511</f>
        <v>0</v>
      </c>
      <c r="G572" s="200" t="str">
        <f xml:space="preserve"> G$511</f>
        <v>£m</v>
      </c>
      <c r="H572" s="170"/>
      <c r="I572" s="170"/>
      <c r="J572" s="175"/>
      <c r="K572" s="175"/>
      <c r="L572" s="175"/>
      <c r="M572" s="175"/>
      <c r="N572" s="175"/>
      <c r="O572" s="175"/>
      <c r="P572" s="175"/>
      <c r="Q572" s="175"/>
      <c r="R572" s="175"/>
    </row>
    <row r="573" spans="1:18" s="143" customFormat="1" x14ac:dyDescent="0.35">
      <c r="A573" s="207"/>
      <c r="B573" s="207"/>
      <c r="C573" s="207"/>
      <c r="D573" s="207"/>
      <c r="E573" s="212" t="str">
        <f xml:space="preserve"> InputsR!E$27</f>
        <v>Discount rate</v>
      </c>
      <c r="F573" s="213">
        <f xml:space="preserve"> InputsR!F$27</f>
        <v>2.92E-2</v>
      </c>
      <c r="G573" s="212" t="str">
        <f xml:space="preserve"> InputsR!G$27</f>
        <v>%</v>
      </c>
      <c r="H573" s="170"/>
      <c r="I573" s="170"/>
      <c r="J573" s="175"/>
      <c r="K573" s="175"/>
      <c r="L573" s="175"/>
      <c r="M573" s="175"/>
      <c r="N573" s="175"/>
      <c r="O573" s="175"/>
      <c r="P573" s="175"/>
      <c r="Q573" s="175"/>
      <c r="R573" s="175"/>
    </row>
    <row r="574" spans="1:18" s="143" customFormat="1" x14ac:dyDescent="0.35">
      <c r="A574" s="207"/>
      <c r="B574" s="207"/>
      <c r="C574" s="207"/>
      <c r="D574" s="207"/>
      <c r="E574" s="212" t="str">
        <f xml:space="preserve"> InputsR!E$21</f>
        <v>Years of discounting required for project abandoned at gate 3</v>
      </c>
      <c r="F574" s="216">
        <f xml:space="preserve"> InputsR!F$21</f>
        <v>1</v>
      </c>
      <c r="G574" s="212" t="str">
        <f xml:space="preserve"> InputsR!G$21</f>
        <v>#</v>
      </c>
      <c r="H574" s="170"/>
      <c r="I574" s="170"/>
      <c r="J574" s="175"/>
      <c r="K574" s="175"/>
      <c r="L574" s="175"/>
      <c r="M574" s="175"/>
      <c r="N574" s="175"/>
      <c r="O574" s="175"/>
      <c r="P574" s="175"/>
      <c r="Q574" s="175"/>
      <c r="R574" s="175"/>
    </row>
    <row r="575" spans="1:18" s="143" customFormat="1" x14ac:dyDescent="0.35">
      <c r="A575" s="207"/>
      <c r="B575" s="207"/>
      <c r="C575" s="207"/>
      <c r="D575" s="207"/>
      <c r="E575" s="199" t="s">
        <v>274</v>
      </c>
      <c r="F575" s="208">
        <f xml:space="preserve"> F572 * (1 + F573) ^ F574</f>
        <v>0</v>
      </c>
      <c r="G575" s="199" t="s">
        <v>125</v>
      </c>
      <c r="H575" s="170"/>
      <c r="I575" s="170"/>
      <c r="J575" s="175"/>
      <c r="K575" s="175"/>
      <c r="L575" s="175"/>
      <c r="M575" s="175"/>
      <c r="N575" s="175"/>
      <c r="O575" s="175"/>
      <c r="P575" s="175"/>
      <c r="Q575" s="175"/>
      <c r="R575" s="175"/>
    </row>
    <row r="576" spans="1:18" s="143" customFormat="1" x14ac:dyDescent="0.35">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5">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0</v>
      </c>
      <c r="G577" s="200" t="str">
        <f xml:space="preserve"> G$544</f>
        <v>£m</v>
      </c>
      <c r="H577" s="170"/>
      <c r="I577" s="170"/>
      <c r="J577" s="175"/>
      <c r="K577" s="175"/>
      <c r="L577" s="175"/>
      <c r="M577" s="175"/>
      <c r="N577" s="175"/>
      <c r="O577" s="175"/>
      <c r="P577" s="175"/>
      <c r="Q577" s="175"/>
      <c r="R577" s="175"/>
    </row>
    <row r="578" spans="1:18" s="143" customFormat="1" x14ac:dyDescent="0.35">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0</v>
      </c>
      <c r="G578" s="200" t="str">
        <f xml:space="preserve"> G$568</f>
        <v>£m</v>
      </c>
      <c r="H578" s="170"/>
      <c r="I578" s="170"/>
      <c r="J578" s="175"/>
      <c r="K578" s="175"/>
      <c r="L578" s="175"/>
      <c r="M578" s="175"/>
      <c r="N578" s="175"/>
      <c r="O578" s="175"/>
      <c r="P578" s="175"/>
      <c r="Q578" s="175"/>
      <c r="R578" s="175"/>
    </row>
    <row r="579" spans="1:18" s="143" customFormat="1" x14ac:dyDescent="0.35">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0</v>
      </c>
      <c r="G579" s="200" t="str">
        <f xml:space="preserve"> G$575</f>
        <v>£m</v>
      </c>
      <c r="H579" s="170"/>
      <c r="I579" s="170"/>
      <c r="J579" s="175"/>
      <c r="K579" s="175"/>
      <c r="L579" s="175"/>
      <c r="M579" s="175"/>
      <c r="N579" s="175"/>
      <c r="O579" s="175"/>
      <c r="P579" s="175"/>
      <c r="Q579" s="175"/>
      <c r="R579" s="175"/>
    </row>
    <row r="580" spans="1:18" s="143" customFormat="1" x14ac:dyDescent="0.35">
      <c r="A580" s="207"/>
      <c r="B580" s="207"/>
      <c r="C580" s="207"/>
      <c r="D580" s="207"/>
      <c r="E580" s="212" t="str">
        <f xml:space="preserve"> InputsR!E$83</f>
        <v>Gate [unfunded scheme 1] has progressed to (up to gate 4)</v>
      </c>
      <c r="F580" s="217">
        <f xml:space="preserve"> InputsR!F$83</f>
        <v>0</v>
      </c>
      <c r="G580" s="212" t="str">
        <f xml:space="preserve"> InputsR!G$83</f>
        <v>#</v>
      </c>
      <c r="H580" s="170"/>
      <c r="I580" s="170"/>
      <c r="J580" s="175"/>
      <c r="K580" s="175"/>
      <c r="L580" s="175"/>
      <c r="M580" s="175"/>
      <c r="N580" s="175"/>
      <c r="O580" s="175"/>
      <c r="P580" s="175"/>
      <c r="Q580" s="175"/>
      <c r="R580" s="175"/>
    </row>
    <row r="581" spans="1:18" s="143" customFormat="1" x14ac:dyDescent="0.35">
      <c r="A581" s="207"/>
      <c r="B581" s="207"/>
      <c r="C581" s="207"/>
      <c r="D581" s="207"/>
      <c r="E581" s="200" t="str">
        <f xml:space="preserve"> E$511</f>
        <v>Company 3 total totex adjustment for [unfunded scheme 1] - water resources (17-18 FYA CPIH deflated prices)</v>
      </c>
      <c r="F581" s="211">
        <f xml:space="preserve"> F$511</f>
        <v>0</v>
      </c>
      <c r="G581" s="200" t="str">
        <f xml:space="preserve"> G$511</f>
        <v>£m</v>
      </c>
      <c r="H581" s="170"/>
      <c r="I581" s="170"/>
      <c r="J581" s="175"/>
      <c r="K581" s="175"/>
      <c r="L581" s="175"/>
      <c r="M581" s="175"/>
      <c r="N581" s="175"/>
      <c r="O581" s="175"/>
      <c r="P581" s="175"/>
      <c r="Q581" s="175"/>
      <c r="R581" s="175"/>
    </row>
    <row r="582" spans="1:18" s="143" customFormat="1" x14ac:dyDescent="0.35">
      <c r="A582" s="207"/>
      <c r="B582" s="207"/>
      <c r="C582" s="207"/>
      <c r="D582" s="207"/>
      <c r="E582" s="200" t="s">
        <v>275</v>
      </c>
      <c r="F582" s="208">
        <f xml:space="preserve"> ( IF(F580 = 4, 0, IF(F580 = 3, F579, IF(F580 = 2, F578, IF(F580 = 1, F577) ) ) ) - F581 )</f>
        <v>0</v>
      </c>
      <c r="G582" s="199" t="s">
        <v>125</v>
      </c>
      <c r="H582" s="170"/>
      <c r="I582" s="170"/>
      <c r="J582" s="175"/>
      <c r="K582" s="175"/>
      <c r="L582" s="175"/>
      <c r="M582" s="175"/>
      <c r="N582" s="175"/>
      <c r="O582" s="175"/>
      <c r="P582" s="175"/>
      <c r="Q582" s="175"/>
      <c r="R582" s="175"/>
    </row>
    <row r="583" spans="1:18" s="143" customFormat="1" x14ac:dyDescent="0.35">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5">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5">
      <c r="A585" s="111"/>
      <c r="B585" s="111"/>
      <c r="C585" s="111"/>
      <c r="D585" s="111"/>
      <c r="E585" s="167" t="str">
        <f xml:space="preserve"> InputsR!E$27</f>
        <v>Discount rate</v>
      </c>
      <c r="F585" s="167">
        <f xml:space="preserve"> InputsR!F$27</f>
        <v>2.92E-2</v>
      </c>
      <c r="G585" s="167" t="str">
        <f xml:space="preserve"> InputsR!G$27</f>
        <v>%</v>
      </c>
      <c r="H585" s="167"/>
      <c r="I585" s="167"/>
      <c r="J585" s="167"/>
      <c r="K585" s="167"/>
      <c r="L585" s="167"/>
      <c r="M585" s="167"/>
      <c r="N585" s="167"/>
      <c r="O585" s="167"/>
      <c r="P585" s="167"/>
      <c r="Q585" s="167"/>
      <c r="R585" s="167"/>
    </row>
    <row r="586" spans="1:18" s="143" customFormat="1" x14ac:dyDescent="0.35">
      <c r="A586" s="111"/>
      <c r="B586" s="111"/>
      <c r="C586" s="111"/>
      <c r="D586" s="111"/>
      <c r="E586" s="111" t="str">
        <f xml:space="preserve"> InputsR!E$83</f>
        <v>Gate [unfunded scheme 1] has progressed to (up to gate 4)</v>
      </c>
      <c r="F586" s="111">
        <f xml:space="preserve"> InputsR!F$83</f>
        <v>0</v>
      </c>
      <c r="G586" s="111" t="str">
        <f xml:space="preserve"> InputsR!G$83</f>
        <v>#</v>
      </c>
      <c r="H586" s="111"/>
      <c r="I586" s="111"/>
      <c r="J586" s="111"/>
      <c r="K586" s="111"/>
      <c r="L586" s="111"/>
      <c r="M586" s="111"/>
      <c r="N586" s="111"/>
      <c r="O586" s="111"/>
      <c r="P586" s="111"/>
      <c r="Q586" s="111"/>
      <c r="R586" s="111"/>
    </row>
    <row r="587" spans="1:18" s="143" customFormat="1" x14ac:dyDescent="0.35">
      <c r="A587" s="111"/>
      <c r="B587" s="111"/>
      <c r="C587" s="111"/>
      <c r="D587" s="111"/>
      <c r="E587" s="67" t="str">
        <f xml:space="preserve"> Time!E$50</f>
        <v>Forecast Period Flag</v>
      </c>
      <c r="F587" s="67">
        <f xml:space="preserve"> Time!F$50</f>
        <v>0</v>
      </c>
      <c r="G587" s="67" t="str">
        <f xml:space="preserve"> Time!G$50</f>
        <v>flag</v>
      </c>
      <c r="H587" s="177">
        <f xml:space="preserve"> Time!H$50</f>
        <v>4</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0</v>
      </c>
    </row>
    <row r="588" spans="1:18" s="143" customFormat="1" x14ac:dyDescent="0.35">
      <c r="A588" s="111"/>
      <c r="B588" s="111"/>
      <c r="C588" s="111"/>
      <c r="D588" s="111"/>
      <c r="E588" s="199" t="s">
        <v>276</v>
      </c>
      <c r="F588" s="173">
        <f xml:space="preserve"> IF( F586 = 4, 0, F584 * ( 1 + F585 ) ^ ( H587 - F586 ) - F584 )</f>
        <v>0</v>
      </c>
      <c r="G588" s="170" t="s">
        <v>125</v>
      </c>
      <c r="H588" s="170"/>
      <c r="I588" s="170"/>
      <c r="J588" s="175"/>
      <c r="K588" s="175"/>
      <c r="L588" s="175"/>
      <c r="M588" s="175"/>
      <c r="N588" s="175"/>
      <c r="O588" s="175"/>
      <c r="P588" s="175"/>
      <c r="Q588" s="175"/>
      <c r="R588" s="175"/>
    </row>
    <row r="589" spans="1:18" s="143" customFormat="1" x14ac:dyDescent="0.35">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5">
      <c r="A590" s="111"/>
      <c r="B590" s="111"/>
      <c r="C590" s="111"/>
      <c r="D590" s="111"/>
      <c r="E590" s="200" t="str">
        <f xml:space="preserve"> E$582</f>
        <v>Company 3 total totex adjustment for [unfunded scheme 1] financing adjustment - water resources (17-18 FYA CPIH deflated prices)</v>
      </c>
      <c r="F590" s="192">
        <f xml:space="preserve"> F$582</f>
        <v>0</v>
      </c>
      <c r="G590" s="191" t="str">
        <f xml:space="preserve"> G$582</f>
        <v>£m</v>
      </c>
      <c r="H590" s="170"/>
      <c r="I590" s="170"/>
      <c r="J590" s="175"/>
      <c r="K590" s="175"/>
      <c r="L590" s="175"/>
      <c r="M590" s="175"/>
      <c r="N590" s="175"/>
      <c r="O590" s="175"/>
      <c r="P590" s="175"/>
      <c r="Q590" s="175"/>
      <c r="R590" s="175"/>
    </row>
    <row r="591" spans="1:18" s="143" customFormat="1" x14ac:dyDescent="0.35">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5">
      <c r="A592" s="111"/>
      <c r="B592" s="111"/>
      <c r="C592" s="111"/>
      <c r="D592" s="111"/>
      <c r="E592" s="170" t="s">
        <v>277</v>
      </c>
      <c r="F592" s="192">
        <f xml:space="preserve"> F590 + F591</f>
        <v>0</v>
      </c>
      <c r="G592" s="191" t="s">
        <v>125</v>
      </c>
      <c r="H592" s="170"/>
      <c r="I592" s="170"/>
      <c r="J592" s="175"/>
      <c r="K592" s="175"/>
      <c r="L592" s="175"/>
      <c r="M592" s="175"/>
      <c r="N592" s="175"/>
      <c r="O592" s="175"/>
      <c r="P592" s="175"/>
      <c r="Q592" s="175"/>
      <c r="R592" s="175"/>
    </row>
    <row r="593" spans="1:18" s="143" customFormat="1" x14ac:dyDescent="0.35">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5">
      <c r="A594" s="111"/>
      <c r="B594" s="111"/>
      <c r="C594" s="111"/>
      <c r="D594" s="111"/>
      <c r="E594" s="111" t="str">
        <f xml:space="preserve"> InputsR!E$96</f>
        <v>Company 3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5">
      <c r="A595" s="111"/>
      <c r="B595" s="111"/>
      <c r="C595" s="111"/>
      <c r="D595" s="111"/>
      <c r="E595" s="187" t="str">
        <f xml:space="preserve"> E$511</f>
        <v>Company 3 total totex adjustment for [unfunded scheme 1] - water resources (17-18 FYA CPIH deflated prices)</v>
      </c>
      <c r="F595" s="185">
        <f xml:space="preserve"> F$511</f>
        <v>0</v>
      </c>
      <c r="G595" s="187" t="str">
        <f xml:space="preserve"> G$511</f>
        <v>£m</v>
      </c>
      <c r="H595" s="187"/>
      <c r="I595" s="187"/>
      <c r="J595" s="188"/>
      <c r="K595" s="188"/>
      <c r="L595" s="188"/>
      <c r="M595" s="188"/>
      <c r="N595" s="188"/>
      <c r="O595" s="188"/>
      <c r="P595" s="188"/>
      <c r="Q595" s="188"/>
      <c r="R595" s="188"/>
    </row>
    <row r="596" spans="1:18" s="143" customFormat="1" x14ac:dyDescent="0.35">
      <c r="A596" s="111"/>
      <c r="B596" s="111"/>
      <c r="C596" s="111"/>
      <c r="D596" s="111"/>
      <c r="E596" s="111" t="str">
        <f xml:space="preserve"> InputsR!E$110</f>
        <v>Company 3 penalty for [unfunded scheme 1]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5">
      <c r="A597" s="111"/>
      <c r="B597" s="111"/>
      <c r="C597" s="111"/>
      <c r="D597" s="111"/>
      <c r="E597" s="187" t="str">
        <f xml:space="preserve"> E$592</f>
        <v>Company 3 totex adjustment for [unfunded scheme 1] financing adjustment - water resources (17-18 FYA CPIH deflated prices)</v>
      </c>
      <c r="F597" s="185">
        <f xml:space="preserve"> F$592</f>
        <v>0</v>
      </c>
      <c r="G597" s="187" t="str">
        <f xml:space="preserve"> G$592</f>
        <v>£m</v>
      </c>
      <c r="H597" s="187"/>
      <c r="I597" s="187"/>
      <c r="J597" s="188"/>
      <c r="K597" s="188"/>
      <c r="L597" s="188"/>
      <c r="M597" s="188"/>
      <c r="N597" s="188"/>
      <c r="O597" s="188"/>
      <c r="P597" s="188"/>
      <c r="Q597" s="188"/>
      <c r="R597" s="188"/>
    </row>
    <row r="598" spans="1:18" s="143" customFormat="1" ht="15" thickBot="1" x14ac:dyDescent="0.4">
      <c r="A598" s="111"/>
      <c r="B598" s="111"/>
      <c r="C598" s="111"/>
      <c r="D598" s="111"/>
      <c r="E598" s="178" t="s">
        <v>278</v>
      </c>
      <c r="F598" s="179">
        <f xml:space="preserve"> F594 * ( F595 + F596 + F597 )</f>
        <v>0</v>
      </c>
      <c r="G598" s="178" t="s">
        <v>125</v>
      </c>
      <c r="H598" s="178"/>
      <c r="I598" s="178"/>
      <c r="J598" s="178"/>
      <c r="K598" s="178"/>
      <c r="L598" s="178"/>
      <c r="M598" s="178"/>
      <c r="N598" s="178"/>
      <c r="O598" s="178"/>
      <c r="P598" s="178"/>
      <c r="Q598" s="178"/>
      <c r="R598" s="178"/>
    </row>
    <row r="599" spans="1:18" s="166" customFormat="1" ht="15" thickTop="1" x14ac:dyDescent="0.35">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5">
      <c r="A600" s="111"/>
      <c r="B600" s="111"/>
      <c r="C600" s="111"/>
      <c r="D600" s="111"/>
      <c r="E600" s="111" t="str">
        <f xml:space="preserve"> InputsR!E$96</f>
        <v>Company 3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5">
      <c r="A601" s="111"/>
      <c r="B601" s="111"/>
      <c r="C601" s="111"/>
      <c r="D601" s="111"/>
      <c r="E601" s="187" t="str">
        <f xml:space="preserve"> E$511</f>
        <v>Company 3 total totex adjustment for [unfunded scheme 1] - water resources (17-18 FYA CPIH deflated prices)</v>
      </c>
      <c r="F601" s="185">
        <f xml:space="preserve"> F$511</f>
        <v>0</v>
      </c>
      <c r="G601" s="187" t="str">
        <f xml:space="preserve"> G$511</f>
        <v>£m</v>
      </c>
      <c r="H601" s="187"/>
      <c r="I601" s="187"/>
      <c r="J601" s="188"/>
      <c r="K601" s="188"/>
      <c r="L601" s="188"/>
      <c r="M601" s="188"/>
      <c r="N601" s="188"/>
      <c r="O601" s="188"/>
      <c r="P601" s="188"/>
      <c r="Q601" s="188"/>
      <c r="R601" s="188"/>
    </row>
    <row r="602" spans="1:18" s="143" customFormat="1" x14ac:dyDescent="0.35">
      <c r="A602" s="111"/>
      <c r="B602" s="111"/>
      <c r="C602" s="111"/>
      <c r="D602" s="111"/>
      <c r="E602" s="111" t="str">
        <f xml:space="preserve"> InputsR!E$110</f>
        <v>Company 3 penalty for [unfunded scheme 1]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5">
      <c r="A603" s="111"/>
      <c r="B603" s="111"/>
      <c r="C603" s="111"/>
      <c r="D603" s="111"/>
      <c r="E603" s="187" t="str">
        <f xml:space="preserve"> E$592</f>
        <v>Company 3 totex adjustment for [unfunded scheme 1] financing adjustment - water resources (17-18 FYA CPIH deflated prices)</v>
      </c>
      <c r="F603" s="192">
        <f xml:space="preserve"> F$592</f>
        <v>0</v>
      </c>
      <c r="G603" s="187" t="str">
        <f xml:space="preserve"> G$592</f>
        <v>£m</v>
      </c>
      <c r="H603" s="187"/>
      <c r="I603" s="187"/>
      <c r="J603" s="188"/>
      <c r="K603" s="188"/>
      <c r="L603" s="188"/>
      <c r="M603" s="188"/>
      <c r="N603" s="188"/>
      <c r="O603" s="188"/>
      <c r="P603" s="188"/>
      <c r="Q603" s="188"/>
      <c r="R603" s="188"/>
    </row>
    <row r="604" spans="1:18" ht="15" thickBot="1" x14ac:dyDescent="0.4">
      <c r="A604" s="244"/>
      <c r="B604" s="244"/>
      <c r="C604" s="244"/>
      <c r="D604" s="244"/>
      <c r="E604" s="178" t="s">
        <v>279</v>
      </c>
      <c r="F604" s="179">
        <f xml:space="preserve"> ( 1 - F600 ) * ( F601 + F602 + F603 )</f>
        <v>0</v>
      </c>
      <c r="G604" s="178" t="s">
        <v>125</v>
      </c>
      <c r="H604" s="178"/>
      <c r="I604" s="178"/>
      <c r="J604" s="178"/>
      <c r="K604" s="178"/>
      <c r="L604" s="178"/>
      <c r="M604" s="178"/>
      <c r="N604" s="178"/>
      <c r="O604" s="178"/>
      <c r="P604" s="178"/>
      <c r="Q604" s="178"/>
      <c r="R604" s="178"/>
    </row>
    <row r="605" spans="1:18" ht="15" thickTop="1" x14ac:dyDescent="0.35">
      <c r="A605" s="244"/>
      <c r="B605" s="244"/>
      <c r="C605" s="244"/>
      <c r="D605" s="244"/>
      <c r="E605" s="180"/>
      <c r="F605" s="181"/>
      <c r="G605" s="180"/>
      <c r="H605" s="180"/>
      <c r="I605" s="180"/>
      <c r="J605" s="180"/>
      <c r="K605" s="180"/>
      <c r="L605" s="180"/>
      <c r="M605" s="180"/>
      <c r="N605" s="180"/>
      <c r="O605" s="180"/>
      <c r="P605" s="180"/>
      <c r="Q605" s="180"/>
      <c r="R605" s="180"/>
    </row>
    <row r="606" spans="1:18" x14ac:dyDescent="0.35">
      <c r="A606" s="244"/>
      <c r="B606" s="244"/>
      <c r="C606" s="172" t="s">
        <v>199</v>
      </c>
      <c r="D606" s="172"/>
      <c r="E606" s="111"/>
      <c r="F606" s="111"/>
      <c r="G606" s="111"/>
      <c r="H606" s="167"/>
      <c r="I606" s="167"/>
      <c r="J606" s="167"/>
      <c r="K606" s="167"/>
      <c r="L606" s="167"/>
      <c r="M606" s="167"/>
      <c r="N606" s="167"/>
      <c r="O606" s="167"/>
      <c r="P606" s="167"/>
      <c r="Q606" s="167"/>
      <c r="R606" s="167"/>
    </row>
    <row r="607" spans="1:18" x14ac:dyDescent="0.35">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5">
      <c r="A608" s="168"/>
      <c r="B608" s="168"/>
      <c r="C608" s="168"/>
      <c r="D608" s="168"/>
      <c r="E608" s="111" t="str">
        <f xml:space="preserve"> InputsR!E$85</f>
        <v>Company 3 cumulative percentage of allocated spend given gate reached for [unfunded scheme 1]</v>
      </c>
      <c r="F608" s="167">
        <f xml:space="preserve"> InputsR!F$85</f>
        <v>0</v>
      </c>
      <c r="G608" s="111" t="str">
        <f xml:space="preserve"> InputsR!G$85</f>
        <v>%</v>
      </c>
      <c r="H608" s="167"/>
      <c r="I608" s="167"/>
      <c r="J608" s="167"/>
      <c r="K608" s="167"/>
      <c r="L608" s="167"/>
      <c r="M608" s="167"/>
      <c r="N608" s="167"/>
      <c r="O608" s="167"/>
      <c r="P608" s="167"/>
      <c r="Q608" s="167"/>
      <c r="R608" s="167"/>
    </row>
    <row r="609" spans="1:18" s="143" customFormat="1" x14ac:dyDescent="0.35">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5">
      <c r="A610" s="168"/>
      <c r="B610" s="168"/>
      <c r="C610" s="168"/>
      <c r="D610" s="168"/>
      <c r="E610" s="168" t="s">
        <v>175</v>
      </c>
      <c r="F610" s="174">
        <f xml:space="preserve"> IF( F608 &gt; F609, 1, 0 )</f>
        <v>0</v>
      </c>
      <c r="G610" s="168" t="s">
        <v>176</v>
      </c>
      <c r="H610" s="168"/>
      <c r="I610" s="168"/>
      <c r="J610" s="168"/>
      <c r="K610" s="168"/>
      <c r="L610" s="168"/>
      <c r="M610" s="168"/>
      <c r="N610" s="168"/>
      <c r="O610" s="168"/>
      <c r="P610" s="168"/>
      <c r="Q610" s="168"/>
      <c r="R610" s="168"/>
    </row>
    <row r="611" spans="1:18" x14ac:dyDescent="0.35">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5">
      <c r="A612" s="111"/>
      <c r="B612" s="111"/>
      <c r="C612" s="111"/>
      <c r="D612" s="111"/>
      <c r="E612" s="111" t="str">
        <f xml:space="preserve"> InputsR!E$93</f>
        <v>Company 3 totex allowance for [unfunded scheme 1]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5">
      <c r="A613" s="168"/>
      <c r="B613" s="168"/>
      <c r="C613" s="168"/>
      <c r="D613" s="168"/>
      <c r="E613" s="111" t="str">
        <f xml:space="preserve"> InputsR!E$85</f>
        <v>Company 3 cumulative percentage of allocated spend given gate reached for [unfunded scheme 1]</v>
      </c>
      <c r="F613" s="167">
        <f xml:space="preserve"> InputsR!F$85</f>
        <v>0</v>
      </c>
      <c r="G613" s="111" t="str">
        <f xml:space="preserve"> InputsR!G$85</f>
        <v>%</v>
      </c>
      <c r="H613" s="167"/>
      <c r="I613" s="167"/>
      <c r="J613" s="167"/>
      <c r="K613" s="167"/>
      <c r="L613" s="167"/>
      <c r="M613" s="167"/>
      <c r="N613" s="167"/>
      <c r="O613" s="167"/>
      <c r="P613" s="167"/>
      <c r="Q613" s="167"/>
      <c r="R613" s="167"/>
    </row>
    <row r="614" spans="1:18" s="166" customFormat="1" x14ac:dyDescent="0.35">
      <c r="A614" s="168"/>
      <c r="B614" s="168"/>
      <c r="C614" s="168"/>
      <c r="D614" s="168"/>
      <c r="E614" s="168" t="s">
        <v>280</v>
      </c>
      <c r="F614" s="171">
        <f xml:space="preserve"> F612 * F613</f>
        <v>0</v>
      </c>
      <c r="G614" s="168" t="s">
        <v>125</v>
      </c>
      <c r="H614" s="171"/>
      <c r="I614" s="171"/>
      <c r="J614" s="171"/>
      <c r="K614" s="171"/>
      <c r="L614" s="171"/>
      <c r="M614" s="171"/>
      <c r="N614" s="171"/>
      <c r="O614" s="171"/>
      <c r="P614" s="171"/>
      <c r="Q614" s="171"/>
      <c r="R614" s="171"/>
    </row>
    <row r="615" spans="1:18" s="166" customFormat="1" x14ac:dyDescent="0.35">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5">
      <c r="A616" s="168"/>
      <c r="B616" s="168"/>
      <c r="C616" s="168"/>
      <c r="D616" s="168"/>
      <c r="E616" s="184" t="str">
        <f xml:space="preserve"> E$497</f>
        <v>Totex sharing application</v>
      </c>
      <c r="F616" s="184">
        <f xml:space="preserve"> F$497</f>
        <v>0</v>
      </c>
      <c r="G616" s="184" t="str">
        <f xml:space="preserve"> G$497</f>
        <v>Boolean</v>
      </c>
      <c r="H616" s="171"/>
      <c r="I616" s="171"/>
      <c r="J616" s="171"/>
      <c r="K616" s="171"/>
      <c r="L616" s="171"/>
      <c r="M616" s="171"/>
      <c r="N616" s="171"/>
      <c r="O616" s="171"/>
      <c r="P616" s="171"/>
      <c r="Q616" s="171"/>
      <c r="R616" s="171"/>
    </row>
    <row r="617" spans="1:18" s="143" customFormat="1" x14ac:dyDescent="0.35">
      <c r="A617" s="111"/>
      <c r="B617" s="111"/>
      <c r="C617" s="111"/>
      <c r="D617" s="111"/>
      <c r="E617" s="111" t="str">
        <f xml:space="preserve"> InputsR!E$107</f>
        <v>Company 3 outturn totex for [unfunded scheme 1]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5">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5">
      <c r="A619" s="168"/>
      <c r="B619" s="168"/>
      <c r="C619" s="168"/>
      <c r="D619" s="168"/>
      <c r="E619" s="167" t="str">
        <f xml:space="preserve"> InputsR!E$23</f>
        <v>Totex sharing rate</v>
      </c>
      <c r="F619" s="167">
        <f xml:space="preserve"> InputsR!F$23</f>
        <v>0.5</v>
      </c>
      <c r="G619" s="167" t="str">
        <f xml:space="preserve"> InputsR!G$23</f>
        <v>%</v>
      </c>
      <c r="H619" s="167"/>
      <c r="I619" s="167"/>
      <c r="J619" s="167"/>
      <c r="K619" s="167"/>
      <c r="L619" s="167"/>
      <c r="M619" s="167"/>
      <c r="N619" s="167"/>
      <c r="O619" s="167"/>
      <c r="P619" s="167"/>
      <c r="Q619" s="167"/>
      <c r="R619" s="167"/>
    </row>
    <row r="620" spans="1:18" s="166" customFormat="1" x14ac:dyDescent="0.35">
      <c r="A620" s="168"/>
      <c r="B620" s="168"/>
      <c r="C620" s="168"/>
      <c r="D620" s="168"/>
      <c r="E620" s="168" t="s">
        <v>281</v>
      </c>
      <c r="F620" s="171">
        <f xml:space="preserve"> F616 * ( F617 - F618 ) * F619</f>
        <v>0</v>
      </c>
      <c r="G620" s="168" t="s">
        <v>125</v>
      </c>
      <c r="H620" s="171"/>
      <c r="I620" s="171"/>
      <c r="J620" s="171"/>
      <c r="K620" s="171"/>
      <c r="L620" s="171"/>
      <c r="M620" s="171"/>
      <c r="N620" s="171"/>
      <c r="O620" s="171"/>
      <c r="P620" s="171"/>
      <c r="Q620" s="171"/>
      <c r="R620" s="171"/>
    </row>
    <row r="621" spans="1:18" s="166" customFormat="1" x14ac:dyDescent="0.35">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5">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5">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5">
      <c r="A624" s="168"/>
      <c r="B624" s="168"/>
      <c r="C624" s="168"/>
      <c r="D624" s="168"/>
      <c r="E624" s="191" t="s">
        <v>282</v>
      </c>
      <c r="F624" s="190">
        <f xml:space="preserve"> F622 + F623</f>
        <v>0</v>
      </c>
      <c r="G624" s="191" t="s">
        <v>125</v>
      </c>
      <c r="H624" s="170"/>
      <c r="I624" s="170"/>
      <c r="J624" s="170"/>
      <c r="K624" s="170"/>
      <c r="L624" s="170"/>
      <c r="M624" s="170"/>
      <c r="N624" s="170"/>
      <c r="O624" s="170"/>
      <c r="P624" s="170"/>
      <c r="Q624" s="170"/>
      <c r="R624" s="170"/>
    </row>
    <row r="625" spans="1:18" s="166" customFormat="1" x14ac:dyDescent="0.35">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5">
      <c r="A626" s="207"/>
      <c r="B626" s="207"/>
      <c r="C626" s="207"/>
      <c r="D626" s="120" t="s">
        <v>183</v>
      </c>
      <c r="E626" s="120"/>
      <c r="F626" s="208"/>
      <c r="G626" s="199"/>
      <c r="H626" s="170"/>
      <c r="I626" s="170"/>
      <c r="J626" s="170"/>
      <c r="K626" s="170"/>
      <c r="L626" s="170"/>
      <c r="M626" s="170"/>
      <c r="N626" s="170"/>
      <c r="O626" s="170"/>
      <c r="P626" s="170"/>
      <c r="Q626" s="170"/>
      <c r="R626" s="170"/>
    </row>
    <row r="627" spans="1:18" s="166" customFormat="1" x14ac:dyDescent="0.35">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5">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5">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5">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5">
      <c r="A631" s="207"/>
      <c r="B631" s="207"/>
      <c r="C631" s="207"/>
      <c r="D631" s="207"/>
      <c r="E631" s="199" t="s">
        <v>283</v>
      </c>
      <c r="F631" s="214">
        <f xml:space="preserve"> SUM( F628:F630 )</f>
        <v>0.9</v>
      </c>
      <c r="G631" s="199" t="s">
        <v>105</v>
      </c>
      <c r="H631" s="170"/>
      <c r="I631" s="170"/>
      <c r="J631" s="170"/>
      <c r="K631" s="170"/>
      <c r="L631" s="170"/>
      <c r="M631" s="170"/>
      <c r="N631" s="170"/>
      <c r="O631" s="170"/>
      <c r="P631" s="170"/>
      <c r="Q631" s="170"/>
      <c r="R631" s="170"/>
    </row>
    <row r="632" spans="1:18" s="166" customFormat="1" x14ac:dyDescent="0.35">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5">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5">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5">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5">
      <c r="A636" s="207"/>
      <c r="B636" s="207"/>
      <c r="C636" s="207"/>
      <c r="D636" s="207"/>
      <c r="E636" s="212" t="str">
        <f xml:space="preserve"> InputsR!E$27</f>
        <v>Discount rate</v>
      </c>
      <c r="F636" s="213">
        <f xml:space="preserve"> InputsR!F$27</f>
        <v>2.92E-2</v>
      </c>
      <c r="G636" s="212" t="str">
        <f xml:space="preserve"> InputsR!G$27</f>
        <v>%</v>
      </c>
      <c r="H636" s="170"/>
      <c r="I636" s="170"/>
      <c r="J636" s="170"/>
      <c r="K636" s="170"/>
      <c r="L636" s="170"/>
      <c r="M636" s="170"/>
      <c r="N636" s="170"/>
      <c r="O636" s="170"/>
      <c r="P636" s="170"/>
      <c r="Q636" s="170"/>
      <c r="R636" s="170"/>
    </row>
    <row r="637" spans="1:18" s="166" customFormat="1" x14ac:dyDescent="0.35">
      <c r="A637" s="207"/>
      <c r="B637" s="207"/>
      <c r="C637" s="207"/>
      <c r="D637" s="207"/>
      <c r="E637" s="212" t="str">
        <f xml:space="preserve"> InputsR!E$17</f>
        <v>Years of discounting required for project abandoned at gate 1</v>
      </c>
      <c r="F637" s="216">
        <f xml:space="preserve"> InputsR!F$17</f>
        <v>3</v>
      </c>
      <c r="G637" s="212" t="str">
        <f xml:space="preserve"> InputsR!G$17</f>
        <v>#</v>
      </c>
      <c r="H637" s="170"/>
      <c r="I637" s="170"/>
      <c r="J637" s="170"/>
      <c r="K637" s="170"/>
      <c r="L637" s="170"/>
      <c r="M637" s="170"/>
      <c r="N637" s="170"/>
      <c r="O637" s="170"/>
      <c r="P637" s="170"/>
      <c r="Q637" s="170"/>
      <c r="R637" s="170"/>
    </row>
    <row r="638" spans="1:18" s="166" customFormat="1" x14ac:dyDescent="0.35">
      <c r="A638" s="207"/>
      <c r="B638" s="207"/>
      <c r="C638" s="207"/>
      <c r="D638" s="207"/>
      <c r="E638" s="199" t="s">
        <v>284</v>
      </c>
      <c r="F638" s="208">
        <f xml:space="preserve"> (F634 / F635) * F633 * (1 + F636) ^ F637</f>
        <v>0</v>
      </c>
      <c r="G638" s="199" t="s">
        <v>125</v>
      </c>
      <c r="H638" s="170"/>
      <c r="I638" s="170"/>
      <c r="J638" s="170"/>
      <c r="K638" s="170"/>
      <c r="L638" s="170"/>
      <c r="M638" s="170"/>
      <c r="N638" s="170"/>
      <c r="O638" s="170"/>
      <c r="P638" s="170"/>
      <c r="Q638" s="170"/>
      <c r="R638" s="170"/>
    </row>
    <row r="639" spans="1:18" s="166" customFormat="1" x14ac:dyDescent="0.35">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5">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5">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5">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5">
      <c r="A643" s="207"/>
      <c r="B643" s="207"/>
      <c r="C643" s="207"/>
      <c r="D643" s="207"/>
      <c r="E643" s="212" t="str">
        <f xml:space="preserve"> InputsR!E$27</f>
        <v>Discount rate</v>
      </c>
      <c r="F643" s="213">
        <f xml:space="preserve"> InputsR!F$27</f>
        <v>2.92E-2</v>
      </c>
      <c r="G643" s="212" t="str">
        <f xml:space="preserve"> InputsR!G$27</f>
        <v>%</v>
      </c>
      <c r="H643" s="170"/>
      <c r="I643" s="170"/>
      <c r="J643" s="170"/>
      <c r="K643" s="170"/>
      <c r="L643" s="170"/>
      <c r="M643" s="170"/>
      <c r="N643" s="170"/>
      <c r="O643" s="170"/>
      <c r="P643" s="170"/>
      <c r="Q643" s="170"/>
      <c r="R643" s="170"/>
    </row>
    <row r="644" spans="1:18" s="166" customFormat="1" x14ac:dyDescent="0.35">
      <c r="A644" s="207"/>
      <c r="B644" s="207"/>
      <c r="C644" s="207"/>
      <c r="D644" s="207"/>
      <c r="E644" s="212" t="str">
        <f xml:space="preserve"> InputsR!E$19</f>
        <v>Years of discounting required for project abandoned at gate 2</v>
      </c>
      <c r="F644" s="216">
        <f xml:space="preserve"> InputsR!F$19</f>
        <v>2</v>
      </c>
      <c r="G644" s="212" t="str">
        <f xml:space="preserve"> InputsR!G$19</f>
        <v>#</v>
      </c>
      <c r="H644" s="170"/>
      <c r="I644" s="170"/>
      <c r="J644" s="170"/>
      <c r="K644" s="170"/>
      <c r="L644" s="170"/>
      <c r="M644" s="170"/>
      <c r="N644" s="170"/>
      <c r="O644" s="170"/>
      <c r="P644" s="170"/>
      <c r="Q644" s="170"/>
      <c r="R644" s="170"/>
    </row>
    <row r="645" spans="1:18" s="166" customFormat="1" x14ac:dyDescent="0.35">
      <c r="A645" s="207"/>
      <c r="B645" s="207"/>
      <c r="C645" s="207"/>
      <c r="D645" s="207"/>
      <c r="E645" s="199" t="s">
        <v>285</v>
      </c>
      <c r="F645" s="208">
        <f xml:space="preserve"> (F641 / F642) * F640 * (1 + F643) ^ F644</f>
        <v>0</v>
      </c>
      <c r="G645" s="199" t="s">
        <v>125</v>
      </c>
      <c r="H645" s="170"/>
      <c r="I645" s="170"/>
      <c r="J645" s="170"/>
      <c r="K645" s="170"/>
      <c r="L645" s="170"/>
      <c r="M645" s="170"/>
      <c r="N645" s="170"/>
      <c r="O645" s="170"/>
      <c r="P645" s="170"/>
      <c r="Q645" s="170"/>
      <c r="R645" s="170"/>
    </row>
    <row r="646" spans="1:18" s="166" customFormat="1" x14ac:dyDescent="0.35">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5">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5">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5">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5">
      <c r="A650" s="207"/>
      <c r="B650" s="207"/>
      <c r="C650" s="207"/>
      <c r="D650" s="207"/>
      <c r="E650" s="212" t="str">
        <f xml:space="preserve"> InputsR!E$27</f>
        <v>Discount rate</v>
      </c>
      <c r="F650" s="213">
        <f xml:space="preserve"> InputsR!F$27</f>
        <v>2.92E-2</v>
      </c>
      <c r="G650" s="212" t="str">
        <f xml:space="preserve"> InputsR!G$27</f>
        <v>%</v>
      </c>
      <c r="H650" s="170"/>
      <c r="I650" s="170"/>
      <c r="J650" s="170"/>
      <c r="K650" s="170"/>
      <c r="L650" s="170"/>
      <c r="M650" s="170"/>
      <c r="N650" s="170"/>
      <c r="O650" s="170"/>
      <c r="P650" s="170"/>
      <c r="Q650" s="170"/>
      <c r="R650" s="170"/>
    </row>
    <row r="651" spans="1:18" s="166" customFormat="1" x14ac:dyDescent="0.35">
      <c r="A651" s="207"/>
      <c r="B651" s="207"/>
      <c r="C651" s="207"/>
      <c r="D651" s="207"/>
      <c r="E651" s="212" t="str">
        <f xml:space="preserve"> InputsR!E$21</f>
        <v>Years of discounting required for project abandoned at gate 3</v>
      </c>
      <c r="F651" s="216">
        <f xml:space="preserve"> InputsR!F$21</f>
        <v>1</v>
      </c>
      <c r="G651" s="212" t="str">
        <f xml:space="preserve"> InputsR!G$21</f>
        <v>#</v>
      </c>
      <c r="H651" s="170"/>
      <c r="I651" s="170"/>
      <c r="J651" s="170"/>
      <c r="K651" s="170"/>
      <c r="L651" s="170"/>
      <c r="M651" s="170"/>
      <c r="N651" s="170"/>
      <c r="O651" s="170"/>
      <c r="P651" s="170"/>
      <c r="Q651" s="170"/>
      <c r="R651" s="170"/>
    </row>
    <row r="652" spans="1:18" s="166" customFormat="1" x14ac:dyDescent="0.35">
      <c r="A652" s="207"/>
      <c r="B652" s="207"/>
      <c r="C652" s="207"/>
      <c r="D652" s="207"/>
      <c r="E652" s="199" t="s">
        <v>286</v>
      </c>
      <c r="F652" s="208">
        <f xml:space="preserve"> (F648 / F649) * F647 * (1 + F650) ^ F651</f>
        <v>0</v>
      </c>
      <c r="G652" s="199" t="s">
        <v>125</v>
      </c>
      <c r="H652" s="170"/>
      <c r="I652" s="170"/>
      <c r="J652" s="170"/>
      <c r="K652" s="170"/>
      <c r="L652" s="170"/>
      <c r="M652" s="170"/>
      <c r="N652" s="170"/>
      <c r="O652" s="170"/>
      <c r="P652" s="170"/>
      <c r="Q652" s="170"/>
      <c r="R652" s="170"/>
    </row>
    <row r="653" spans="1:18" s="166" customFormat="1" x14ac:dyDescent="0.35">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5">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5">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5">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5">
      <c r="A657" s="207"/>
      <c r="B657" s="207"/>
      <c r="C657" s="207"/>
      <c r="D657" s="207"/>
      <c r="E657" s="199" t="s">
        <v>287</v>
      </c>
      <c r="F657" s="208">
        <f xml:space="preserve"> SUM( F654:F656 )</f>
        <v>0</v>
      </c>
      <c r="G657" s="199" t="s">
        <v>125</v>
      </c>
      <c r="H657" s="170"/>
      <c r="I657" s="170"/>
      <c r="J657" s="170"/>
      <c r="K657" s="170"/>
      <c r="L657" s="170"/>
      <c r="M657" s="170"/>
      <c r="N657" s="170"/>
      <c r="O657" s="170"/>
      <c r="P657" s="170"/>
      <c r="Q657" s="170"/>
      <c r="R657" s="170"/>
    </row>
    <row r="658" spans="1:18" s="166" customFormat="1" x14ac:dyDescent="0.35">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5">
      <c r="A659" s="207"/>
      <c r="B659" s="207"/>
      <c r="C659" s="207"/>
      <c r="D659" s="120" t="s">
        <v>189</v>
      </c>
      <c r="E659" s="120"/>
      <c r="F659" s="208"/>
      <c r="G659" s="199"/>
      <c r="H659" s="170"/>
      <c r="I659" s="170"/>
      <c r="J659" s="170"/>
      <c r="K659" s="170"/>
      <c r="L659" s="170"/>
      <c r="M659" s="170"/>
      <c r="N659" s="170"/>
      <c r="O659" s="170"/>
      <c r="P659" s="170"/>
      <c r="Q659" s="170"/>
      <c r="R659" s="170"/>
    </row>
    <row r="660" spans="1:18" s="166" customFormat="1" x14ac:dyDescent="0.35">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5">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5">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5">
      <c r="A663" s="207"/>
      <c r="B663" s="207"/>
      <c r="C663" s="207"/>
      <c r="D663" s="207"/>
      <c r="E663" s="199" t="s">
        <v>288</v>
      </c>
      <c r="F663" s="214">
        <f>SUM( F661:F662 )</f>
        <v>0.75</v>
      </c>
      <c r="G663" s="199" t="s">
        <v>105</v>
      </c>
      <c r="H663" s="170"/>
      <c r="I663" s="170"/>
      <c r="J663" s="170"/>
      <c r="K663" s="170"/>
      <c r="L663" s="170"/>
      <c r="M663" s="170"/>
      <c r="N663" s="170"/>
      <c r="O663" s="170"/>
      <c r="P663" s="170"/>
      <c r="Q663" s="170"/>
      <c r="R663" s="170"/>
    </row>
    <row r="664" spans="1:18" s="166" customFormat="1" x14ac:dyDescent="0.35">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5">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5">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5">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5">
      <c r="A668" s="207"/>
      <c r="B668" s="207"/>
      <c r="C668" s="207"/>
      <c r="D668" s="207"/>
      <c r="E668" s="212" t="str">
        <f xml:space="preserve"> InputsR!E$27</f>
        <v>Discount rate</v>
      </c>
      <c r="F668" s="213">
        <f xml:space="preserve"> InputsR!F$27</f>
        <v>2.92E-2</v>
      </c>
      <c r="G668" s="212" t="str">
        <f xml:space="preserve"> InputsR!G$27</f>
        <v>%</v>
      </c>
      <c r="H668" s="170"/>
      <c r="I668" s="170"/>
      <c r="J668" s="170"/>
      <c r="K668" s="170"/>
      <c r="L668" s="170"/>
      <c r="M668" s="170"/>
      <c r="N668" s="170"/>
      <c r="O668" s="170"/>
      <c r="P668" s="170"/>
      <c r="Q668" s="170"/>
      <c r="R668" s="170"/>
    </row>
    <row r="669" spans="1:18" s="166" customFormat="1" x14ac:dyDescent="0.35">
      <c r="A669" s="207"/>
      <c r="B669" s="207"/>
      <c r="C669" s="207"/>
      <c r="D669" s="207"/>
      <c r="E669" s="212" t="str">
        <f xml:space="preserve"> InputsR!E$19</f>
        <v>Years of discounting required for project abandoned at gate 2</v>
      </c>
      <c r="F669" s="216">
        <f xml:space="preserve"> InputsR!F$19</f>
        <v>2</v>
      </c>
      <c r="G669" s="212" t="str">
        <f xml:space="preserve"> InputsR!G$19</f>
        <v>#</v>
      </c>
      <c r="H669" s="170"/>
      <c r="I669" s="170"/>
      <c r="J669" s="170"/>
      <c r="K669" s="170"/>
      <c r="L669" s="170"/>
      <c r="M669" s="170"/>
      <c r="N669" s="170"/>
      <c r="O669" s="170"/>
      <c r="P669" s="170"/>
      <c r="Q669" s="170"/>
      <c r="R669" s="170"/>
    </row>
    <row r="670" spans="1:18" s="166" customFormat="1" x14ac:dyDescent="0.35">
      <c r="A670" s="207"/>
      <c r="B670" s="207"/>
      <c r="C670" s="207"/>
      <c r="D670" s="207"/>
      <c r="E670" s="199" t="s">
        <v>289</v>
      </c>
      <c r="F670" s="208">
        <f xml:space="preserve"> (F666 / F667) * F665 * (1 + F668) ^ F669</f>
        <v>0</v>
      </c>
      <c r="G670" s="199" t="s">
        <v>125</v>
      </c>
      <c r="H670" s="170"/>
      <c r="I670" s="170"/>
      <c r="J670" s="170"/>
      <c r="K670" s="170"/>
      <c r="L670" s="170"/>
      <c r="M670" s="170"/>
      <c r="N670" s="170"/>
      <c r="O670" s="170"/>
      <c r="P670" s="170"/>
      <c r="Q670" s="170"/>
      <c r="R670" s="170"/>
    </row>
    <row r="671" spans="1:18" s="166" customFormat="1" x14ac:dyDescent="0.35">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5">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5">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5">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5">
      <c r="A675" s="207"/>
      <c r="B675" s="207"/>
      <c r="C675" s="207"/>
      <c r="D675" s="207"/>
      <c r="E675" s="212" t="str">
        <f xml:space="preserve"> InputsR!E$27</f>
        <v>Discount rate</v>
      </c>
      <c r="F675" s="213">
        <f xml:space="preserve"> InputsR!F$27</f>
        <v>2.92E-2</v>
      </c>
      <c r="G675" s="212" t="str">
        <f xml:space="preserve"> InputsR!G$27</f>
        <v>%</v>
      </c>
      <c r="H675" s="170"/>
      <c r="I675" s="170"/>
      <c r="J675" s="170"/>
      <c r="K675" s="170"/>
      <c r="L675" s="170"/>
      <c r="M675" s="170"/>
      <c r="N675" s="170"/>
      <c r="O675" s="170"/>
      <c r="P675" s="170"/>
      <c r="Q675" s="170"/>
      <c r="R675" s="170"/>
    </row>
    <row r="676" spans="1:18" s="166" customFormat="1" x14ac:dyDescent="0.35">
      <c r="A676" s="207"/>
      <c r="B676" s="207"/>
      <c r="C676" s="207"/>
      <c r="D676" s="207"/>
      <c r="E676" s="212" t="str">
        <f xml:space="preserve"> InputsR!E$21</f>
        <v>Years of discounting required for project abandoned at gate 3</v>
      </c>
      <c r="F676" s="216">
        <f xml:space="preserve"> InputsR!F$21</f>
        <v>1</v>
      </c>
      <c r="G676" s="212" t="str">
        <f xml:space="preserve"> InputsR!G$21</f>
        <v>#</v>
      </c>
      <c r="H676" s="170"/>
      <c r="I676" s="170"/>
      <c r="J676" s="170"/>
      <c r="K676" s="170"/>
      <c r="L676" s="170"/>
      <c r="M676" s="170"/>
      <c r="N676" s="170"/>
      <c r="O676" s="170"/>
      <c r="P676" s="170"/>
      <c r="Q676" s="170"/>
      <c r="R676" s="170"/>
    </row>
    <row r="677" spans="1:18" s="166" customFormat="1" x14ac:dyDescent="0.35">
      <c r="A677" s="207"/>
      <c r="B677" s="207"/>
      <c r="C677" s="207"/>
      <c r="D677" s="207"/>
      <c r="E677" s="199" t="s">
        <v>290</v>
      </c>
      <c r="F677" s="208">
        <f xml:space="preserve"> (F673 / F674) * F672 * (1 + F675) ^ F676</f>
        <v>0</v>
      </c>
      <c r="G677" s="199" t="s">
        <v>125</v>
      </c>
      <c r="H677" s="170"/>
      <c r="I677" s="170"/>
      <c r="J677" s="170"/>
      <c r="K677" s="170"/>
      <c r="L677" s="170"/>
      <c r="M677" s="170"/>
      <c r="N677" s="170"/>
      <c r="O677" s="170"/>
      <c r="P677" s="170"/>
      <c r="Q677" s="170"/>
      <c r="R677" s="170"/>
    </row>
    <row r="678" spans="1:18" s="166" customFormat="1" x14ac:dyDescent="0.35">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5">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5">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5">
      <c r="A681" s="207"/>
      <c r="B681" s="207"/>
      <c r="C681" s="207"/>
      <c r="D681" s="207"/>
      <c r="E681" s="199" t="s">
        <v>291</v>
      </c>
      <c r="F681" s="208">
        <f>SUM( F679:F680 )</f>
        <v>0</v>
      </c>
      <c r="G681" s="199" t="s">
        <v>125</v>
      </c>
      <c r="H681" s="170"/>
      <c r="I681" s="170"/>
      <c r="J681" s="170"/>
      <c r="K681" s="170"/>
      <c r="L681" s="170"/>
      <c r="M681" s="170"/>
      <c r="N681" s="170"/>
      <c r="O681" s="170"/>
      <c r="P681" s="170"/>
      <c r="Q681" s="170"/>
      <c r="R681" s="170"/>
    </row>
    <row r="682" spans="1:18" s="166" customFormat="1" x14ac:dyDescent="0.35">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5">
      <c r="A683" s="207"/>
      <c r="B683" s="207"/>
      <c r="C683" s="207"/>
      <c r="D683" s="120" t="s">
        <v>194</v>
      </c>
      <c r="E683" s="120"/>
      <c r="F683" s="208"/>
      <c r="G683" s="199"/>
      <c r="H683" s="170"/>
      <c r="I683" s="170"/>
      <c r="J683" s="170"/>
      <c r="K683" s="170"/>
      <c r="L683" s="170"/>
      <c r="M683" s="170"/>
      <c r="N683" s="170"/>
      <c r="O683" s="170"/>
      <c r="P683" s="170"/>
      <c r="Q683" s="170"/>
      <c r="R683" s="170"/>
    </row>
    <row r="684" spans="1:18" s="166" customFormat="1" x14ac:dyDescent="0.35">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5">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5">
      <c r="A686" s="207"/>
      <c r="B686" s="207"/>
      <c r="C686" s="207"/>
      <c r="D686" s="207"/>
      <c r="E686" s="212" t="str">
        <f xml:space="preserve"> InputsR!E$27</f>
        <v>Discount rate</v>
      </c>
      <c r="F686" s="213">
        <f xml:space="preserve"> InputsR!F$27</f>
        <v>2.92E-2</v>
      </c>
      <c r="G686" s="212" t="str">
        <f xml:space="preserve"> InputsR!G$27</f>
        <v>%</v>
      </c>
      <c r="H686" s="170"/>
      <c r="I686" s="170"/>
      <c r="J686" s="170"/>
      <c r="K686" s="170"/>
      <c r="L686" s="170"/>
      <c r="M686" s="170"/>
      <c r="N686" s="170"/>
      <c r="O686" s="170"/>
      <c r="P686" s="170"/>
      <c r="Q686" s="170"/>
      <c r="R686" s="170"/>
    </row>
    <row r="687" spans="1:18" s="166" customFormat="1" x14ac:dyDescent="0.35">
      <c r="A687" s="207"/>
      <c r="B687" s="207"/>
      <c r="C687" s="207"/>
      <c r="D687" s="207"/>
      <c r="E687" s="212" t="str">
        <f xml:space="preserve"> InputsR!E$21</f>
        <v>Years of discounting required for project abandoned at gate 3</v>
      </c>
      <c r="F687" s="216">
        <f xml:space="preserve"> InputsR!F$21</f>
        <v>1</v>
      </c>
      <c r="G687" s="212" t="str">
        <f xml:space="preserve"> InputsR!G$21</f>
        <v>#</v>
      </c>
      <c r="H687" s="170"/>
      <c r="I687" s="170"/>
      <c r="J687" s="170"/>
      <c r="K687" s="170"/>
      <c r="L687" s="170"/>
      <c r="M687" s="170"/>
      <c r="N687" s="170"/>
      <c r="O687" s="170"/>
      <c r="P687" s="170"/>
      <c r="Q687" s="170"/>
      <c r="R687" s="170"/>
    </row>
    <row r="688" spans="1:18" s="166" customFormat="1" x14ac:dyDescent="0.35">
      <c r="A688" s="207"/>
      <c r="B688" s="207"/>
      <c r="C688" s="207"/>
      <c r="D688" s="207"/>
      <c r="E688" s="199" t="s">
        <v>292</v>
      </c>
      <c r="F688" s="208">
        <f xml:space="preserve"> F685 * (1 + F686) ^ F687</f>
        <v>0</v>
      </c>
      <c r="G688" s="199" t="s">
        <v>125</v>
      </c>
      <c r="H688" s="170"/>
      <c r="I688" s="170"/>
      <c r="J688" s="170"/>
      <c r="K688" s="170"/>
      <c r="L688" s="170"/>
      <c r="M688" s="170"/>
      <c r="N688" s="170"/>
      <c r="O688" s="170"/>
      <c r="P688" s="170"/>
      <c r="Q688" s="170"/>
      <c r="R688" s="170"/>
    </row>
    <row r="689" spans="1:18" s="166" customFormat="1" x14ac:dyDescent="0.35">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5">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5">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5">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5">
      <c r="A693" s="207"/>
      <c r="B693" s="207"/>
      <c r="C693" s="207"/>
      <c r="D693" s="207"/>
      <c r="E693" s="212" t="str">
        <f xml:space="preserve"> InputsR!E$83</f>
        <v>Gate [unfunded scheme 1] has progressed to (up to gate 4)</v>
      </c>
      <c r="F693" s="217">
        <f xml:space="preserve"> InputsR!F$83</f>
        <v>0</v>
      </c>
      <c r="G693" s="212" t="str">
        <f xml:space="preserve"> InputsR!G$83</f>
        <v>#</v>
      </c>
      <c r="H693" s="170"/>
      <c r="I693" s="170"/>
      <c r="J693" s="170"/>
      <c r="K693" s="170"/>
      <c r="L693" s="170"/>
      <c r="M693" s="170"/>
      <c r="N693" s="170"/>
      <c r="O693" s="170"/>
      <c r="P693" s="170"/>
      <c r="Q693" s="170"/>
      <c r="R693" s="170"/>
    </row>
    <row r="694" spans="1:18" s="166" customFormat="1" x14ac:dyDescent="0.35">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5">
      <c r="A695" s="207"/>
      <c r="B695" s="207"/>
      <c r="C695" s="207"/>
      <c r="D695" s="207"/>
      <c r="E695" s="200" t="s">
        <v>293</v>
      </c>
      <c r="F695" s="208">
        <f xml:space="preserve"> ( IF(F693 = 4, 0, IF(F693 = 3, F692, IF(F693 = 2, F691, IF(F693 = 1, F690) ) ) ) - F694 )</f>
        <v>0</v>
      </c>
      <c r="G695" s="199" t="s">
        <v>125</v>
      </c>
      <c r="H695" s="170"/>
      <c r="I695" s="170"/>
      <c r="J695" s="170"/>
      <c r="K695" s="170"/>
      <c r="L695" s="170"/>
      <c r="M695" s="170"/>
      <c r="N695" s="170"/>
      <c r="O695" s="170"/>
      <c r="P695" s="170"/>
      <c r="Q695" s="170"/>
      <c r="R695" s="170"/>
    </row>
    <row r="696" spans="1:18" s="143" customFormat="1" x14ac:dyDescent="0.35">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5">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5">
      <c r="A698" s="111"/>
      <c r="B698" s="111"/>
      <c r="C698" s="111"/>
      <c r="D698" s="111"/>
      <c r="E698" s="167" t="str">
        <f xml:space="preserve"> InputsR!E$27</f>
        <v>Discount rate</v>
      </c>
      <c r="F698" s="167">
        <f xml:space="preserve"> InputsR!F$27</f>
        <v>2.92E-2</v>
      </c>
      <c r="G698" s="167" t="str">
        <f xml:space="preserve"> InputsR!G$27</f>
        <v>%</v>
      </c>
      <c r="H698" s="167"/>
      <c r="I698" s="167"/>
      <c r="J698" s="167"/>
      <c r="K698" s="167"/>
      <c r="L698" s="167"/>
      <c r="M698" s="167"/>
      <c r="N698" s="167"/>
      <c r="O698" s="167"/>
      <c r="P698" s="167"/>
      <c r="Q698" s="167"/>
      <c r="R698" s="167"/>
    </row>
    <row r="699" spans="1:18" s="143" customFormat="1" x14ac:dyDescent="0.35">
      <c r="A699" s="111"/>
      <c r="B699" s="111"/>
      <c r="C699" s="111"/>
      <c r="D699" s="111"/>
      <c r="E699" s="111" t="str">
        <f xml:space="preserve"> InputsR!E$83</f>
        <v>Gate [unfunded scheme 1] has progressed to (up to gate 4)</v>
      </c>
      <c r="F699" s="111">
        <f xml:space="preserve"> InputsR!F$83</f>
        <v>0</v>
      </c>
      <c r="G699" s="111" t="str">
        <f xml:space="preserve"> InputsR!G$83</f>
        <v>#</v>
      </c>
      <c r="H699" s="111"/>
      <c r="I699" s="111"/>
      <c r="J699" s="111"/>
      <c r="K699" s="111"/>
      <c r="L699" s="111"/>
      <c r="M699" s="111"/>
      <c r="N699" s="111"/>
      <c r="O699" s="111"/>
      <c r="P699" s="111"/>
      <c r="Q699" s="111"/>
      <c r="R699" s="111"/>
    </row>
    <row r="700" spans="1:18" s="143" customFormat="1" x14ac:dyDescent="0.35">
      <c r="A700" s="111"/>
      <c r="B700" s="111"/>
      <c r="C700" s="111"/>
      <c r="D700" s="111"/>
      <c r="E700" s="67" t="str">
        <f xml:space="preserve"> Time!E$50</f>
        <v>Forecast Period Flag</v>
      </c>
      <c r="F700" s="67">
        <f xml:space="preserve"> Time!F$50</f>
        <v>0</v>
      </c>
      <c r="G700" s="67" t="str">
        <f xml:space="preserve"> Time!G$50</f>
        <v>flag</v>
      </c>
      <c r="H700" s="177">
        <f xml:space="preserve"> Time!H$50</f>
        <v>4</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0</v>
      </c>
    </row>
    <row r="701" spans="1:18" s="143" customFormat="1" x14ac:dyDescent="0.35">
      <c r="A701" s="111"/>
      <c r="B701" s="111"/>
      <c r="C701" s="111"/>
      <c r="D701" s="111"/>
      <c r="E701" s="199" t="s">
        <v>294</v>
      </c>
      <c r="F701" s="173">
        <f xml:space="preserve"> IF( F699 = 4, 0, F697 * ( 1 + F698 ) ^ ( H700 - F699 ) - F697 )</f>
        <v>0</v>
      </c>
      <c r="G701" s="170" t="s">
        <v>125</v>
      </c>
      <c r="H701" s="170"/>
      <c r="I701" s="170"/>
      <c r="J701" s="175"/>
      <c r="K701" s="175"/>
      <c r="L701" s="175"/>
      <c r="M701" s="175"/>
      <c r="N701" s="175"/>
      <c r="O701" s="175"/>
      <c r="P701" s="175"/>
      <c r="Q701" s="175"/>
      <c r="R701" s="175"/>
    </row>
    <row r="702" spans="1:18" s="143" customFormat="1" x14ac:dyDescent="0.35">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5">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5">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5">
      <c r="A705" s="111"/>
      <c r="B705" s="111"/>
      <c r="C705" s="111"/>
      <c r="D705" s="111"/>
      <c r="E705" s="170" t="s">
        <v>295</v>
      </c>
      <c r="F705" s="192">
        <f xml:space="preserve"> F703 + F704</f>
        <v>0</v>
      </c>
      <c r="G705" s="191" t="s">
        <v>125</v>
      </c>
      <c r="H705" s="170"/>
      <c r="I705" s="170"/>
      <c r="J705" s="175"/>
      <c r="K705" s="175"/>
      <c r="L705" s="175"/>
      <c r="M705" s="175"/>
      <c r="N705" s="175"/>
      <c r="O705" s="175"/>
      <c r="P705" s="175"/>
      <c r="Q705" s="175"/>
      <c r="R705" s="175"/>
    </row>
    <row r="706" spans="1:18" s="143" customFormat="1" x14ac:dyDescent="0.35">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5">
      <c r="A707" s="111"/>
      <c r="B707" s="111"/>
      <c r="C707" s="111"/>
      <c r="D707" s="111"/>
      <c r="E707" s="111" t="str">
        <f xml:space="preserve"> InputsR!E$99</f>
        <v>Company 3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5">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5">
      <c r="A709" s="111"/>
      <c r="B709" s="111"/>
      <c r="C709" s="111"/>
      <c r="D709" s="111"/>
      <c r="E709" s="111" t="str">
        <f xml:space="preserve"> InputsR!E$113</f>
        <v>Company 3 penalty for [unfunded scheme 1]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5">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4">
      <c r="A711" s="111"/>
      <c r="B711" s="111"/>
      <c r="C711" s="111"/>
      <c r="D711" s="111"/>
      <c r="E711" s="178" t="s">
        <v>296</v>
      </c>
      <c r="F711" s="179">
        <f xml:space="preserve"> F707 * ( F708 + F709 + F710 )</f>
        <v>0</v>
      </c>
      <c r="G711" s="178" t="s">
        <v>125</v>
      </c>
      <c r="H711" s="178"/>
      <c r="I711" s="178"/>
      <c r="J711" s="178"/>
      <c r="K711" s="178"/>
      <c r="L711" s="178"/>
      <c r="M711" s="178"/>
      <c r="N711" s="178"/>
      <c r="O711" s="178"/>
      <c r="P711" s="178"/>
      <c r="Q711" s="178"/>
      <c r="R711" s="178"/>
    </row>
    <row r="712" spans="1:18" s="166" customFormat="1" ht="15" thickTop="1" x14ac:dyDescent="0.35">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5">
      <c r="A713" s="111"/>
      <c r="B713" s="111"/>
      <c r="C713" s="111"/>
      <c r="D713" s="111"/>
      <c r="E713" s="111" t="str">
        <f xml:space="preserve"> InputsR!E$99</f>
        <v>Company 3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5">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5">
      <c r="A715" s="111"/>
      <c r="B715" s="111"/>
      <c r="C715" s="111"/>
      <c r="D715" s="111"/>
      <c r="E715" s="111" t="str">
        <f xml:space="preserve"> InputsR!E$113</f>
        <v>Company 3 penalty for [unfunded scheme 1]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5">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4">
      <c r="A717" s="244"/>
      <c r="B717" s="244"/>
      <c r="C717" s="244"/>
      <c r="D717" s="244"/>
      <c r="E717" s="178" t="s">
        <v>297</v>
      </c>
      <c r="F717" s="179">
        <f xml:space="preserve"> ( 1 - F713 ) * ( F714 + F715 + F716 )</f>
        <v>0</v>
      </c>
      <c r="G717" s="178" t="s">
        <v>125</v>
      </c>
      <c r="H717" s="178"/>
      <c r="I717" s="178"/>
      <c r="J717" s="178"/>
      <c r="K717" s="178"/>
      <c r="L717" s="178"/>
      <c r="M717" s="178"/>
      <c r="N717" s="178"/>
      <c r="O717" s="178"/>
      <c r="P717" s="178"/>
      <c r="Q717" s="178"/>
      <c r="R717" s="178"/>
    </row>
    <row r="718" spans="1:18" ht="15" thickTop="1" x14ac:dyDescent="0.35">
      <c r="A718" s="244"/>
      <c r="B718" s="244"/>
      <c r="C718" s="244"/>
      <c r="D718" s="244"/>
      <c r="E718" s="180"/>
      <c r="F718" s="181"/>
      <c r="G718" s="180"/>
      <c r="H718" s="180"/>
      <c r="I718" s="180"/>
      <c r="J718" s="180"/>
      <c r="K718" s="180"/>
      <c r="L718" s="180"/>
      <c r="M718" s="180"/>
      <c r="N718" s="180"/>
      <c r="O718" s="180"/>
      <c r="P718" s="180"/>
      <c r="Q718" s="180"/>
      <c r="R718" s="180"/>
    </row>
    <row r="719" spans="1:18" x14ac:dyDescent="0.35">
      <c r="A719" s="244"/>
      <c r="B719" s="172" t="s">
        <v>298</v>
      </c>
      <c r="C719" s="172"/>
      <c r="D719" s="244"/>
      <c r="E719" s="111"/>
      <c r="F719" s="111"/>
      <c r="G719" s="111"/>
      <c r="H719" s="167"/>
      <c r="I719" s="167"/>
      <c r="J719" s="167"/>
      <c r="K719" s="167"/>
      <c r="L719" s="167"/>
      <c r="M719" s="167"/>
      <c r="N719" s="167"/>
      <c r="O719" s="167"/>
      <c r="P719" s="167"/>
      <c r="Q719" s="167"/>
      <c r="R719" s="167"/>
    </row>
    <row r="720" spans="1:18" x14ac:dyDescent="0.35">
      <c r="A720" s="244"/>
      <c r="B720" s="244"/>
      <c r="C720" s="172"/>
      <c r="D720" s="244"/>
      <c r="E720" s="111"/>
      <c r="F720" s="111"/>
      <c r="G720" s="111"/>
      <c r="H720" s="167"/>
      <c r="I720" s="167"/>
      <c r="J720" s="167"/>
      <c r="K720" s="167"/>
      <c r="L720" s="167"/>
      <c r="M720" s="167"/>
      <c r="N720" s="167"/>
      <c r="O720" s="167"/>
      <c r="P720" s="167"/>
      <c r="Q720" s="167"/>
      <c r="R720" s="167"/>
    </row>
    <row r="721" spans="1:18" x14ac:dyDescent="0.35">
      <c r="A721" s="244"/>
      <c r="B721" s="244"/>
      <c r="C721" s="172" t="s">
        <v>174</v>
      </c>
      <c r="D721" s="172"/>
      <c r="E721" s="111"/>
      <c r="F721" s="111"/>
      <c r="G721" s="111"/>
      <c r="H721" s="167"/>
      <c r="I721" s="167"/>
      <c r="J721" s="167"/>
      <c r="K721" s="167"/>
      <c r="L721" s="167"/>
      <c r="M721" s="167"/>
      <c r="N721" s="167"/>
      <c r="O721" s="167"/>
      <c r="P721" s="167"/>
      <c r="Q721" s="167"/>
      <c r="R721" s="167"/>
    </row>
    <row r="722" spans="1:18" x14ac:dyDescent="0.35">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5">
      <c r="A723" s="168"/>
      <c r="B723" s="168"/>
      <c r="C723" s="168"/>
      <c r="D723" s="168"/>
      <c r="E723" s="111" t="str">
        <f xml:space="preserve"> InputsR!E$86</f>
        <v>Company 4 cumulative percentage of allocated spend given gate reached for [unfunded scheme 1]</v>
      </c>
      <c r="F723" s="167">
        <f xml:space="preserve"> InputsR!F$86</f>
        <v>0</v>
      </c>
      <c r="G723" s="111" t="str">
        <f xml:space="preserve"> InputsR!G$86</f>
        <v>%</v>
      </c>
      <c r="H723" s="167"/>
      <c r="I723" s="167"/>
      <c r="J723" s="167"/>
      <c r="K723" s="167"/>
      <c r="L723" s="167"/>
      <c r="M723" s="167"/>
      <c r="N723" s="167"/>
      <c r="O723" s="167"/>
      <c r="P723" s="167"/>
      <c r="Q723" s="167"/>
      <c r="R723" s="167"/>
    </row>
    <row r="724" spans="1:18" s="143" customFormat="1" x14ac:dyDescent="0.35">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5">
      <c r="A725" s="168"/>
      <c r="B725" s="168"/>
      <c r="C725" s="168"/>
      <c r="D725" s="168"/>
      <c r="E725" s="168" t="s">
        <v>175</v>
      </c>
      <c r="F725" s="174">
        <f xml:space="preserve"> IF( F723 &gt; F724, 1, 0 )</f>
        <v>0</v>
      </c>
      <c r="G725" s="168" t="s">
        <v>176</v>
      </c>
      <c r="H725" s="168"/>
      <c r="I725" s="168"/>
      <c r="J725" s="168"/>
      <c r="K725" s="168"/>
      <c r="L725" s="168"/>
      <c r="M725" s="168"/>
      <c r="N725" s="168"/>
      <c r="O725" s="168"/>
      <c r="P725" s="168"/>
      <c r="Q725" s="168"/>
      <c r="R725" s="168"/>
    </row>
    <row r="726" spans="1:18" x14ac:dyDescent="0.35">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5">
      <c r="A727" s="111"/>
      <c r="B727" s="111"/>
      <c r="C727" s="111"/>
      <c r="D727" s="111"/>
      <c r="E727" s="111" t="str">
        <f xml:space="preserve"> InputsR!E$91</f>
        <v>Company 4 totex allowance for [unfunded scheme 1] - water resources (17-18 FYA CPIH deflated prices)</v>
      </c>
      <c r="F727" s="169">
        <f xml:space="preserve"> InputsR!F$91</f>
        <v>0</v>
      </c>
      <c r="G727" s="111" t="str">
        <f xml:space="preserve"> InputsR!G$91</f>
        <v>£m</v>
      </c>
      <c r="H727" s="169"/>
      <c r="I727" s="169"/>
      <c r="J727" s="169"/>
      <c r="K727" s="169"/>
      <c r="L727" s="169"/>
      <c r="M727" s="169"/>
      <c r="N727" s="169"/>
      <c r="O727" s="169"/>
      <c r="P727" s="169"/>
      <c r="Q727" s="169"/>
      <c r="R727" s="169"/>
    </row>
    <row r="728" spans="1:18" s="166" customFormat="1" x14ac:dyDescent="0.35">
      <c r="A728" s="168"/>
      <c r="B728" s="168"/>
      <c r="C728" s="168"/>
      <c r="D728" s="168"/>
      <c r="E728" s="111" t="str">
        <f xml:space="preserve"> InputsR!E$86</f>
        <v>Company 4 cumulative percentage of allocated spend given gate reached for [unfunded scheme 1]</v>
      </c>
      <c r="F728" s="167">
        <f xml:space="preserve"> InputsR!F$86</f>
        <v>0</v>
      </c>
      <c r="G728" s="111" t="str">
        <f xml:space="preserve"> InputsR!G$86</f>
        <v>%</v>
      </c>
      <c r="H728" s="167"/>
      <c r="I728" s="167"/>
      <c r="J728" s="167"/>
      <c r="K728" s="167"/>
      <c r="L728" s="167"/>
      <c r="M728" s="167"/>
      <c r="N728" s="167"/>
      <c r="O728" s="167"/>
      <c r="P728" s="167"/>
      <c r="Q728" s="167"/>
      <c r="R728" s="167"/>
    </row>
    <row r="729" spans="1:18" s="166" customFormat="1" x14ac:dyDescent="0.35">
      <c r="A729" s="168"/>
      <c r="B729" s="168"/>
      <c r="C729" s="168"/>
      <c r="D729" s="168"/>
      <c r="E729" s="168" t="s">
        <v>299</v>
      </c>
      <c r="F729" s="171">
        <f xml:space="preserve"> F727 * F728</f>
        <v>0</v>
      </c>
      <c r="G729" s="168" t="s">
        <v>125</v>
      </c>
      <c r="H729" s="171"/>
      <c r="I729" s="171"/>
      <c r="J729" s="171"/>
      <c r="K729" s="171"/>
      <c r="L729" s="171"/>
      <c r="M729" s="171"/>
      <c r="N729" s="171"/>
      <c r="O729" s="171"/>
      <c r="P729" s="171"/>
      <c r="Q729" s="171"/>
      <c r="R729" s="171"/>
    </row>
    <row r="730" spans="1:18" s="166" customFormat="1" x14ac:dyDescent="0.35">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5">
      <c r="A731" s="168"/>
      <c r="B731" s="168"/>
      <c r="C731" s="168"/>
      <c r="D731" s="168"/>
      <c r="E731" s="184" t="str">
        <f xml:space="preserve"> E$497</f>
        <v>Totex sharing application</v>
      </c>
      <c r="F731" s="184">
        <f xml:space="preserve"> F$497</f>
        <v>0</v>
      </c>
      <c r="G731" s="184" t="str">
        <f xml:space="preserve"> G$497</f>
        <v>Boolean</v>
      </c>
      <c r="H731" s="171"/>
      <c r="I731" s="171"/>
      <c r="J731" s="171"/>
      <c r="K731" s="171"/>
      <c r="L731" s="171"/>
      <c r="M731" s="171"/>
      <c r="N731" s="171"/>
      <c r="O731" s="171"/>
      <c r="P731" s="171"/>
      <c r="Q731" s="171"/>
      <c r="R731" s="171"/>
    </row>
    <row r="732" spans="1:18" s="143" customFormat="1" x14ac:dyDescent="0.35">
      <c r="A732" s="111"/>
      <c r="B732" s="111"/>
      <c r="C732" s="111"/>
      <c r="D732" s="111"/>
      <c r="E732" s="111" t="str">
        <f xml:space="preserve"> InputsR!E$105</f>
        <v>Company 4 outturn totex for [unfunded scheme 1] - water resources (17-18 FYA CPIH deflated prices)</v>
      </c>
      <c r="F732" s="169">
        <f xml:space="preserve"> InputsR!F$105</f>
        <v>0</v>
      </c>
      <c r="G732" s="111" t="str">
        <f xml:space="preserve"> InputsR!G$105</f>
        <v>£m</v>
      </c>
      <c r="H732" s="169"/>
      <c r="I732" s="169"/>
      <c r="J732" s="169"/>
      <c r="K732" s="169"/>
      <c r="L732" s="169"/>
      <c r="M732" s="169"/>
      <c r="N732" s="169"/>
      <c r="O732" s="169"/>
      <c r="P732" s="169"/>
      <c r="Q732" s="169"/>
      <c r="R732" s="169"/>
    </row>
    <row r="733" spans="1:18" s="166" customFormat="1" x14ac:dyDescent="0.35">
      <c r="A733" s="168"/>
      <c r="B733" s="168"/>
      <c r="C733" s="168"/>
      <c r="D733" s="168"/>
      <c r="E733" s="184" t="str">
        <f xml:space="preserve"> E$729</f>
        <v>Company 4 totex allowance for [unfunded scheme 1] given gate reached - water resources (17-18 FYA CPIH deflated prices)</v>
      </c>
      <c r="F733" s="185">
        <f xml:space="preserve"> F$729</f>
        <v>0</v>
      </c>
      <c r="G733" s="184" t="str">
        <f xml:space="preserve"> G$729</f>
        <v>£m</v>
      </c>
      <c r="H733" s="171"/>
      <c r="I733" s="171"/>
      <c r="J733" s="171"/>
      <c r="K733" s="171"/>
      <c r="L733" s="171"/>
      <c r="M733" s="171"/>
      <c r="N733" s="171"/>
      <c r="O733" s="171"/>
      <c r="P733" s="171"/>
      <c r="Q733" s="171"/>
      <c r="R733" s="171"/>
    </row>
    <row r="734" spans="1:18" s="166" customFormat="1" x14ac:dyDescent="0.35">
      <c r="A734" s="168"/>
      <c r="B734" s="168"/>
      <c r="C734" s="168"/>
      <c r="D734" s="168"/>
      <c r="E734" s="167" t="str">
        <f xml:space="preserve"> InputsR!E$23</f>
        <v>Totex sharing rate</v>
      </c>
      <c r="F734" s="167">
        <f xml:space="preserve"> InputsR!F$23</f>
        <v>0.5</v>
      </c>
      <c r="G734" s="167" t="str">
        <f xml:space="preserve"> InputsR!G$23</f>
        <v>%</v>
      </c>
      <c r="H734" s="167"/>
      <c r="I734" s="167"/>
      <c r="J734" s="167"/>
      <c r="K734" s="167"/>
      <c r="L734" s="167"/>
      <c r="M734" s="167"/>
      <c r="N734" s="167"/>
      <c r="O734" s="167"/>
      <c r="P734" s="167"/>
      <c r="Q734" s="167"/>
      <c r="R734" s="167"/>
    </row>
    <row r="735" spans="1:18" s="166" customFormat="1" x14ac:dyDescent="0.35">
      <c r="A735" s="168"/>
      <c r="B735" s="168"/>
      <c r="C735" s="168"/>
      <c r="D735" s="168"/>
      <c r="E735" s="168" t="s">
        <v>300</v>
      </c>
      <c r="F735" s="171">
        <f xml:space="preserve"> F731 * ( F732 - F733 ) * F734</f>
        <v>0</v>
      </c>
      <c r="G735" s="168" t="s">
        <v>125</v>
      </c>
      <c r="H735" s="171"/>
      <c r="I735" s="171"/>
      <c r="J735" s="171"/>
      <c r="K735" s="171"/>
      <c r="L735" s="171"/>
      <c r="M735" s="171"/>
      <c r="N735" s="171"/>
      <c r="O735" s="171"/>
      <c r="P735" s="171"/>
      <c r="Q735" s="171"/>
      <c r="R735" s="171"/>
    </row>
    <row r="736" spans="1:18" s="166" customFormat="1" x14ac:dyDescent="0.35">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5">
      <c r="A737" s="168"/>
      <c r="B737" s="168"/>
      <c r="C737" s="168"/>
      <c r="D737" s="168"/>
      <c r="E737" s="184" t="str">
        <f xml:space="preserve"> E$729</f>
        <v>Company 4 totex allowance for [unfunded scheme 1] given gate reached - water resources (17-18 FYA CPIH deflated prices)</v>
      </c>
      <c r="F737" s="185">
        <f xml:space="preserve"> F$729</f>
        <v>0</v>
      </c>
      <c r="G737" s="184" t="str">
        <f xml:space="preserve"> G$729</f>
        <v>£m</v>
      </c>
      <c r="H737" s="190"/>
      <c r="I737" s="190"/>
      <c r="J737" s="190"/>
      <c r="K737" s="190"/>
      <c r="L737" s="190"/>
      <c r="M737" s="190"/>
      <c r="N737" s="190"/>
      <c r="O737" s="190"/>
      <c r="P737" s="190"/>
      <c r="Q737" s="190"/>
      <c r="R737" s="190"/>
    </row>
    <row r="738" spans="1:18" s="166" customFormat="1" x14ac:dyDescent="0.35">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5">
      <c r="A739" s="168"/>
      <c r="B739" s="168"/>
      <c r="C739" s="168"/>
      <c r="D739" s="168"/>
      <c r="E739" s="191" t="s">
        <v>301</v>
      </c>
      <c r="F739" s="190">
        <f xml:space="preserve"> F737 + F738</f>
        <v>0</v>
      </c>
      <c r="G739" s="191" t="s">
        <v>125</v>
      </c>
      <c r="H739" s="170"/>
      <c r="I739" s="170"/>
      <c r="J739" s="170"/>
      <c r="K739" s="170"/>
      <c r="L739" s="170"/>
      <c r="M739" s="170"/>
      <c r="N739" s="170"/>
      <c r="O739" s="170"/>
      <c r="P739" s="170"/>
      <c r="Q739" s="170"/>
      <c r="R739" s="170"/>
    </row>
    <row r="740" spans="1:18" s="166" customFormat="1" x14ac:dyDescent="0.35">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5">
      <c r="A741" s="207"/>
      <c r="B741" s="207"/>
      <c r="C741" s="207"/>
      <c r="D741" s="120" t="s">
        <v>183</v>
      </c>
      <c r="E741" s="120"/>
      <c r="F741" s="208"/>
      <c r="G741" s="199"/>
      <c r="H741" s="170"/>
      <c r="I741" s="170"/>
      <c r="J741" s="170"/>
      <c r="K741" s="170"/>
      <c r="L741" s="170"/>
      <c r="M741" s="170"/>
      <c r="N741" s="170"/>
      <c r="O741" s="170"/>
      <c r="P741" s="170"/>
      <c r="Q741" s="170"/>
      <c r="R741" s="170"/>
    </row>
    <row r="742" spans="1:18" s="166" customFormat="1" x14ac:dyDescent="0.35">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5">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5">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5">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5">
      <c r="A746" s="207"/>
      <c r="B746" s="207"/>
      <c r="C746" s="207"/>
      <c r="D746" s="207"/>
      <c r="E746" s="199" t="s">
        <v>302</v>
      </c>
      <c r="F746" s="214">
        <f xml:space="preserve"> SUM( F743:F745 )</f>
        <v>0.9</v>
      </c>
      <c r="G746" s="199" t="s">
        <v>105</v>
      </c>
      <c r="H746" s="170"/>
      <c r="I746" s="170"/>
      <c r="J746" s="170"/>
      <c r="K746" s="170"/>
      <c r="L746" s="170"/>
      <c r="M746" s="170"/>
      <c r="N746" s="170"/>
      <c r="O746" s="170"/>
      <c r="P746" s="170"/>
      <c r="Q746" s="170"/>
      <c r="R746" s="170"/>
    </row>
    <row r="747" spans="1:18" s="166" customFormat="1" x14ac:dyDescent="0.35">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5">
      <c r="A748" s="207"/>
      <c r="B748" s="207"/>
      <c r="C748" s="207"/>
      <c r="D748" s="207"/>
      <c r="E748" s="200" t="str">
        <f xml:space="preserve"> E$739</f>
        <v>Company 4 total totex adjustment for [unfunded scheme 1] - water resources (17-18 FYA CPIH deflated prices)</v>
      </c>
      <c r="F748" s="211">
        <f xml:space="preserve"> F$739</f>
        <v>0</v>
      </c>
      <c r="G748" s="200" t="str">
        <f xml:space="preserve"> G$739</f>
        <v>£m</v>
      </c>
      <c r="H748" s="170"/>
      <c r="I748" s="170"/>
      <c r="J748" s="170"/>
      <c r="K748" s="170"/>
      <c r="L748" s="170"/>
      <c r="M748" s="170"/>
      <c r="N748" s="170"/>
      <c r="O748" s="170"/>
      <c r="P748" s="170"/>
      <c r="Q748" s="170"/>
      <c r="R748" s="170"/>
    </row>
    <row r="749" spans="1:18" s="166" customFormat="1" x14ac:dyDescent="0.35">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5">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5">
      <c r="A751" s="207"/>
      <c r="B751" s="207"/>
      <c r="C751" s="207"/>
      <c r="D751" s="207"/>
      <c r="E751" s="212" t="str">
        <f xml:space="preserve"> InputsR!E$27</f>
        <v>Discount rate</v>
      </c>
      <c r="F751" s="213">
        <f xml:space="preserve"> InputsR!F$27</f>
        <v>2.92E-2</v>
      </c>
      <c r="G751" s="212" t="str">
        <f xml:space="preserve"> InputsR!G$27</f>
        <v>%</v>
      </c>
      <c r="H751" s="170"/>
      <c r="I751" s="170"/>
      <c r="J751" s="170"/>
      <c r="K751" s="170"/>
      <c r="L751" s="170"/>
      <c r="M751" s="170"/>
      <c r="N751" s="170"/>
      <c r="O751" s="170"/>
      <c r="P751" s="170"/>
      <c r="Q751" s="170"/>
      <c r="R751" s="170"/>
    </row>
    <row r="752" spans="1:18" s="166" customFormat="1" x14ac:dyDescent="0.35">
      <c r="A752" s="207"/>
      <c r="B752" s="207"/>
      <c r="C752" s="207"/>
      <c r="D752" s="207"/>
      <c r="E752" s="212" t="str">
        <f xml:space="preserve"> InputsR!E$17</f>
        <v>Years of discounting required for project abandoned at gate 1</v>
      </c>
      <c r="F752" s="216">
        <f xml:space="preserve"> InputsR!F$17</f>
        <v>3</v>
      </c>
      <c r="G752" s="212" t="str">
        <f xml:space="preserve"> InputsR!G$17</f>
        <v>#</v>
      </c>
      <c r="H752" s="170"/>
      <c r="I752" s="170"/>
      <c r="J752" s="170"/>
      <c r="K752" s="170"/>
      <c r="L752" s="170"/>
      <c r="M752" s="170"/>
      <c r="N752" s="170"/>
      <c r="O752" s="170"/>
      <c r="P752" s="170"/>
      <c r="Q752" s="170"/>
      <c r="R752" s="170"/>
    </row>
    <row r="753" spans="1:18" s="166" customFormat="1" x14ac:dyDescent="0.35">
      <c r="A753" s="207"/>
      <c r="B753" s="207"/>
      <c r="C753" s="207"/>
      <c r="D753" s="207"/>
      <c r="E753" s="199" t="s">
        <v>303</v>
      </c>
      <c r="F753" s="208">
        <f xml:space="preserve"> (F749 / F750) * F748 * (1 + F751) ^ F752</f>
        <v>0</v>
      </c>
      <c r="G753" s="199" t="s">
        <v>125</v>
      </c>
      <c r="H753" s="170"/>
      <c r="I753" s="170"/>
      <c r="J753" s="170"/>
      <c r="K753" s="170"/>
      <c r="L753" s="170"/>
      <c r="M753" s="170"/>
      <c r="N753" s="170"/>
      <c r="O753" s="170"/>
      <c r="P753" s="170"/>
      <c r="Q753" s="170"/>
      <c r="R753" s="170"/>
    </row>
    <row r="754" spans="1:18" s="166" customFormat="1" x14ac:dyDescent="0.35">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5">
      <c r="A755" s="207"/>
      <c r="B755" s="207"/>
      <c r="C755" s="207"/>
      <c r="D755" s="207"/>
      <c r="E755" s="200" t="str">
        <f xml:space="preserve"> E$739</f>
        <v>Company 4 total totex adjustment for [unfunded scheme 1] - water resources (17-18 FYA CPIH deflated prices)</v>
      </c>
      <c r="F755" s="211">
        <f xml:space="preserve"> F$739</f>
        <v>0</v>
      </c>
      <c r="G755" s="200" t="str">
        <f xml:space="preserve"> G$739</f>
        <v>£m</v>
      </c>
      <c r="H755" s="170"/>
      <c r="I755" s="170"/>
      <c r="J755" s="170"/>
      <c r="K755" s="170"/>
      <c r="L755" s="170"/>
      <c r="M755" s="170"/>
      <c r="N755" s="170"/>
      <c r="O755" s="170"/>
      <c r="P755" s="170"/>
      <c r="Q755" s="170"/>
      <c r="R755" s="170"/>
    </row>
    <row r="756" spans="1:18" s="166" customFormat="1" x14ac:dyDescent="0.35">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5">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5">
      <c r="A758" s="207"/>
      <c r="B758" s="207"/>
      <c r="C758" s="207"/>
      <c r="D758" s="207"/>
      <c r="E758" s="212" t="str">
        <f xml:space="preserve"> InputsR!E$27</f>
        <v>Discount rate</v>
      </c>
      <c r="F758" s="213">
        <f xml:space="preserve"> InputsR!F$27</f>
        <v>2.92E-2</v>
      </c>
      <c r="G758" s="212" t="str">
        <f xml:space="preserve"> InputsR!G$27</f>
        <v>%</v>
      </c>
      <c r="H758" s="170"/>
      <c r="I758" s="170"/>
      <c r="J758" s="170"/>
      <c r="K758" s="170"/>
      <c r="L758" s="170"/>
      <c r="M758" s="170"/>
      <c r="N758" s="170"/>
      <c r="O758" s="170"/>
      <c r="P758" s="170"/>
      <c r="Q758" s="170"/>
      <c r="R758" s="170"/>
    </row>
    <row r="759" spans="1:18" s="166" customFormat="1" x14ac:dyDescent="0.35">
      <c r="A759" s="207"/>
      <c r="B759" s="207"/>
      <c r="C759" s="207"/>
      <c r="D759" s="207"/>
      <c r="E759" s="212" t="str">
        <f xml:space="preserve"> InputsR!E$19</f>
        <v>Years of discounting required for project abandoned at gate 2</v>
      </c>
      <c r="F759" s="216">
        <f xml:space="preserve"> InputsR!F$19</f>
        <v>2</v>
      </c>
      <c r="G759" s="212" t="str">
        <f xml:space="preserve"> InputsR!G$19</f>
        <v>#</v>
      </c>
      <c r="H759" s="170"/>
      <c r="I759" s="170"/>
      <c r="J759" s="170"/>
      <c r="K759" s="170"/>
      <c r="L759" s="170"/>
      <c r="M759" s="170"/>
      <c r="N759" s="170"/>
      <c r="O759" s="170"/>
      <c r="P759" s="170"/>
      <c r="Q759" s="170"/>
      <c r="R759" s="170"/>
    </row>
    <row r="760" spans="1:18" s="166" customFormat="1" x14ac:dyDescent="0.35">
      <c r="A760" s="207"/>
      <c r="B760" s="207"/>
      <c r="C760" s="207"/>
      <c r="D760" s="207"/>
      <c r="E760" s="199" t="s">
        <v>304</v>
      </c>
      <c r="F760" s="208">
        <f xml:space="preserve"> (F756 / F757) * F755 * (1 + F758) ^ F759</f>
        <v>0</v>
      </c>
      <c r="G760" s="199" t="s">
        <v>125</v>
      </c>
      <c r="H760" s="170"/>
      <c r="I760" s="170"/>
      <c r="J760" s="170"/>
      <c r="K760" s="170"/>
      <c r="L760" s="170"/>
      <c r="M760" s="170"/>
      <c r="N760" s="170"/>
      <c r="O760" s="170"/>
      <c r="P760" s="170"/>
      <c r="Q760" s="170"/>
      <c r="R760" s="170"/>
    </row>
    <row r="761" spans="1:18" s="166" customFormat="1" x14ac:dyDescent="0.35">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5">
      <c r="A762" s="207"/>
      <c r="B762" s="207"/>
      <c r="C762" s="207"/>
      <c r="D762" s="207"/>
      <c r="E762" s="200" t="str">
        <f xml:space="preserve"> E$739</f>
        <v>Company 4 total totex adjustment for [unfunded scheme 1] - water resources (17-18 FYA CPIH deflated prices)</v>
      </c>
      <c r="F762" s="211">
        <f xml:space="preserve"> F$739</f>
        <v>0</v>
      </c>
      <c r="G762" s="200" t="str">
        <f xml:space="preserve"> G$739</f>
        <v>£m</v>
      </c>
      <c r="H762" s="170"/>
      <c r="I762" s="170"/>
      <c r="J762" s="170"/>
      <c r="K762" s="170"/>
      <c r="L762" s="170"/>
      <c r="M762" s="170"/>
      <c r="N762" s="170"/>
      <c r="O762" s="170"/>
      <c r="P762" s="170"/>
      <c r="Q762" s="170"/>
      <c r="R762" s="170"/>
    </row>
    <row r="763" spans="1:18" s="166" customFormat="1" x14ac:dyDescent="0.35">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5">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5">
      <c r="A765" s="207"/>
      <c r="B765" s="207"/>
      <c r="C765" s="207"/>
      <c r="D765" s="207"/>
      <c r="E765" s="212" t="str">
        <f xml:space="preserve"> InputsR!E$27</f>
        <v>Discount rate</v>
      </c>
      <c r="F765" s="213">
        <f xml:space="preserve"> InputsR!F$27</f>
        <v>2.92E-2</v>
      </c>
      <c r="G765" s="212" t="str">
        <f xml:space="preserve"> InputsR!G$27</f>
        <v>%</v>
      </c>
      <c r="H765" s="170"/>
      <c r="I765" s="170"/>
      <c r="J765" s="170"/>
      <c r="K765" s="170"/>
      <c r="L765" s="170"/>
      <c r="M765" s="170"/>
      <c r="N765" s="170"/>
      <c r="O765" s="170"/>
      <c r="P765" s="170"/>
      <c r="Q765" s="170"/>
      <c r="R765" s="170"/>
    </row>
    <row r="766" spans="1:18" s="166" customFormat="1" x14ac:dyDescent="0.35">
      <c r="A766" s="207"/>
      <c r="B766" s="207"/>
      <c r="C766" s="207"/>
      <c r="D766" s="207"/>
      <c r="E766" s="212" t="str">
        <f xml:space="preserve"> InputsR!E$21</f>
        <v>Years of discounting required for project abandoned at gate 3</v>
      </c>
      <c r="F766" s="216">
        <f xml:space="preserve"> InputsR!F$21</f>
        <v>1</v>
      </c>
      <c r="G766" s="212" t="str">
        <f xml:space="preserve"> InputsR!G$21</f>
        <v>#</v>
      </c>
      <c r="H766" s="170"/>
      <c r="I766" s="170"/>
      <c r="J766" s="170"/>
      <c r="K766" s="170"/>
      <c r="L766" s="170"/>
      <c r="M766" s="170"/>
      <c r="N766" s="170"/>
      <c r="O766" s="170"/>
      <c r="P766" s="170"/>
      <c r="Q766" s="170"/>
      <c r="R766" s="170"/>
    </row>
    <row r="767" spans="1:18" s="166" customFormat="1" x14ac:dyDescent="0.35">
      <c r="A767" s="207"/>
      <c r="B767" s="207"/>
      <c r="C767" s="207"/>
      <c r="D767" s="207"/>
      <c r="E767" s="199" t="s">
        <v>305</v>
      </c>
      <c r="F767" s="208">
        <f xml:space="preserve"> (F763 / F764) * F762 * (1 + F765) ^ F766</f>
        <v>0</v>
      </c>
      <c r="G767" s="199" t="s">
        <v>125</v>
      </c>
      <c r="H767" s="170"/>
      <c r="I767" s="170"/>
      <c r="J767" s="170"/>
      <c r="K767" s="170"/>
      <c r="L767" s="170"/>
      <c r="M767" s="170"/>
      <c r="N767" s="170"/>
      <c r="O767" s="170"/>
      <c r="P767" s="170"/>
      <c r="Q767" s="170"/>
      <c r="R767" s="170"/>
    </row>
    <row r="768" spans="1:18" s="166" customFormat="1" x14ac:dyDescent="0.35">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5">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v>
      </c>
      <c r="G769" s="200" t="str">
        <f xml:space="preserve"> G$753</f>
        <v>£m</v>
      </c>
      <c r="H769" s="170"/>
      <c r="I769" s="170"/>
      <c r="J769" s="170"/>
      <c r="K769" s="170"/>
      <c r="L769" s="170"/>
      <c r="M769" s="170"/>
      <c r="N769" s="170"/>
      <c r="O769" s="170"/>
      <c r="P769" s="170"/>
      <c r="Q769" s="170"/>
      <c r="R769" s="170"/>
    </row>
    <row r="770" spans="1:18" s="166" customFormat="1" x14ac:dyDescent="0.35">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0</v>
      </c>
      <c r="G770" s="200" t="str">
        <f xml:space="preserve"> G$760</f>
        <v>£m</v>
      </c>
      <c r="H770" s="170"/>
      <c r="I770" s="170"/>
      <c r="J770" s="170"/>
      <c r="K770" s="170"/>
      <c r="L770" s="170"/>
      <c r="M770" s="170"/>
      <c r="N770" s="170"/>
      <c r="O770" s="170"/>
      <c r="P770" s="170"/>
      <c r="Q770" s="170"/>
      <c r="R770" s="170"/>
    </row>
    <row r="771" spans="1:18" s="166" customFormat="1" x14ac:dyDescent="0.35">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0</v>
      </c>
      <c r="G771" s="200" t="str">
        <f xml:space="preserve"> G$767</f>
        <v>£m</v>
      </c>
      <c r="H771" s="170"/>
      <c r="I771" s="170"/>
      <c r="J771" s="170"/>
      <c r="K771" s="170"/>
      <c r="L771" s="170"/>
      <c r="M771" s="170"/>
      <c r="N771" s="170"/>
      <c r="O771" s="170"/>
      <c r="P771" s="170"/>
      <c r="Q771" s="170"/>
      <c r="R771" s="170"/>
    </row>
    <row r="772" spans="1:18" s="166" customFormat="1" x14ac:dyDescent="0.35">
      <c r="A772" s="207"/>
      <c r="B772" s="207"/>
      <c r="C772" s="207"/>
      <c r="D772" s="207"/>
      <c r="E772" s="199" t="s">
        <v>306</v>
      </c>
      <c r="F772" s="208">
        <f xml:space="preserve"> SUM( F769:F771 )</f>
        <v>0</v>
      </c>
      <c r="G772" s="199" t="s">
        <v>125</v>
      </c>
      <c r="H772" s="170"/>
      <c r="I772" s="170"/>
      <c r="J772" s="170"/>
      <c r="K772" s="170"/>
      <c r="L772" s="170"/>
      <c r="M772" s="170"/>
      <c r="N772" s="170"/>
      <c r="O772" s="170"/>
      <c r="P772" s="170"/>
      <c r="Q772" s="170"/>
      <c r="R772" s="170"/>
    </row>
    <row r="773" spans="1:18" s="166" customFormat="1" x14ac:dyDescent="0.35">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5">
      <c r="A774" s="207"/>
      <c r="B774" s="207"/>
      <c r="C774" s="207"/>
      <c r="D774" s="120" t="s">
        <v>189</v>
      </c>
      <c r="E774" s="120"/>
      <c r="F774" s="208"/>
      <c r="G774" s="199"/>
      <c r="H774" s="170"/>
      <c r="I774" s="170"/>
      <c r="J774" s="170"/>
      <c r="K774" s="170"/>
      <c r="L774" s="170"/>
      <c r="M774" s="170"/>
      <c r="N774" s="170"/>
      <c r="O774" s="170"/>
      <c r="P774" s="170"/>
      <c r="Q774" s="170"/>
      <c r="R774" s="170"/>
    </row>
    <row r="775" spans="1:18" s="166" customFormat="1" x14ac:dyDescent="0.35">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5">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5">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5">
      <c r="A778" s="207"/>
      <c r="B778" s="207"/>
      <c r="C778" s="207"/>
      <c r="D778" s="207"/>
      <c r="E778" s="199" t="s">
        <v>307</v>
      </c>
      <c r="F778" s="214">
        <f>SUM( F776:F777 )</f>
        <v>0.75</v>
      </c>
      <c r="G778" s="199" t="s">
        <v>105</v>
      </c>
      <c r="H778" s="170"/>
      <c r="I778" s="170"/>
      <c r="J778" s="170"/>
      <c r="K778" s="170"/>
      <c r="L778" s="170"/>
      <c r="M778" s="170"/>
      <c r="N778" s="170"/>
      <c r="O778" s="170"/>
      <c r="P778" s="170"/>
      <c r="Q778" s="170"/>
      <c r="R778" s="170"/>
    </row>
    <row r="779" spans="1:18" s="166" customFormat="1" x14ac:dyDescent="0.35">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5">
      <c r="A780" s="207"/>
      <c r="B780" s="207"/>
      <c r="C780" s="207"/>
      <c r="D780" s="207"/>
      <c r="E780" s="200" t="str">
        <f xml:space="preserve"> E$739</f>
        <v>Company 4 total totex adjustment for [unfunded scheme 1] - water resources (17-18 FYA CPIH deflated prices)</v>
      </c>
      <c r="F780" s="211">
        <f xml:space="preserve"> F$739</f>
        <v>0</v>
      </c>
      <c r="G780" s="200" t="str">
        <f xml:space="preserve"> G$739</f>
        <v>£m</v>
      </c>
      <c r="H780" s="170"/>
      <c r="I780" s="170"/>
      <c r="J780" s="170"/>
      <c r="K780" s="170"/>
      <c r="L780" s="170"/>
      <c r="M780" s="170"/>
      <c r="N780" s="170"/>
      <c r="O780" s="170"/>
      <c r="P780" s="170"/>
      <c r="Q780" s="170"/>
      <c r="R780" s="170"/>
    </row>
    <row r="781" spans="1:18" s="166" customFormat="1" x14ac:dyDescent="0.35">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5">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5">
      <c r="A783" s="207"/>
      <c r="B783" s="207"/>
      <c r="C783" s="207"/>
      <c r="D783" s="207"/>
      <c r="E783" s="212" t="str">
        <f xml:space="preserve"> InputsR!E$27</f>
        <v>Discount rate</v>
      </c>
      <c r="F783" s="213">
        <f xml:space="preserve"> InputsR!F$27</f>
        <v>2.92E-2</v>
      </c>
      <c r="G783" s="212" t="str">
        <f xml:space="preserve"> InputsR!G$27</f>
        <v>%</v>
      </c>
      <c r="H783" s="170"/>
      <c r="I783" s="170"/>
      <c r="J783" s="170"/>
      <c r="K783" s="170"/>
      <c r="L783" s="170"/>
      <c r="M783" s="170"/>
      <c r="N783" s="170"/>
      <c r="O783" s="170"/>
      <c r="P783" s="170"/>
      <c r="Q783" s="170"/>
      <c r="R783" s="170"/>
    </row>
    <row r="784" spans="1:18" s="166" customFormat="1" x14ac:dyDescent="0.35">
      <c r="A784" s="207"/>
      <c r="B784" s="207"/>
      <c r="C784" s="207"/>
      <c r="D784" s="207"/>
      <c r="E784" s="212" t="str">
        <f xml:space="preserve"> InputsR!E$19</f>
        <v>Years of discounting required for project abandoned at gate 2</v>
      </c>
      <c r="F784" s="216">
        <f xml:space="preserve"> InputsR!F$19</f>
        <v>2</v>
      </c>
      <c r="G784" s="212" t="str">
        <f xml:space="preserve"> InputsR!G$19</f>
        <v>#</v>
      </c>
      <c r="H784" s="170"/>
      <c r="I784" s="170"/>
      <c r="J784" s="170"/>
      <c r="K784" s="170"/>
      <c r="L784" s="170"/>
      <c r="M784" s="170"/>
      <c r="N784" s="170"/>
      <c r="O784" s="170"/>
      <c r="P784" s="170"/>
      <c r="Q784" s="170"/>
      <c r="R784" s="170"/>
    </row>
    <row r="785" spans="1:18" s="166" customFormat="1" x14ac:dyDescent="0.35">
      <c r="A785" s="207"/>
      <c r="B785" s="207"/>
      <c r="C785" s="207"/>
      <c r="D785" s="207"/>
      <c r="E785" s="199" t="s">
        <v>308</v>
      </c>
      <c r="F785" s="208">
        <f xml:space="preserve"> (F781 / F782) * F780 * (1 + F783) ^ F784</f>
        <v>0</v>
      </c>
      <c r="G785" s="199" t="s">
        <v>125</v>
      </c>
      <c r="H785" s="170"/>
      <c r="I785" s="170"/>
      <c r="J785" s="170"/>
      <c r="K785" s="170"/>
      <c r="L785" s="170"/>
      <c r="M785" s="170"/>
      <c r="N785" s="170"/>
      <c r="O785" s="170"/>
      <c r="P785" s="170"/>
      <c r="Q785" s="170"/>
      <c r="R785" s="170"/>
    </row>
    <row r="786" spans="1:18" s="166" customFormat="1" x14ac:dyDescent="0.35">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5">
      <c r="A787" s="207"/>
      <c r="B787" s="207"/>
      <c r="C787" s="207"/>
      <c r="D787" s="207"/>
      <c r="E787" s="200" t="str">
        <f xml:space="preserve"> E$739</f>
        <v>Company 4 total totex adjustment for [unfunded scheme 1] - water resources (17-18 FYA CPIH deflated prices)</v>
      </c>
      <c r="F787" s="211">
        <f xml:space="preserve"> F$739</f>
        <v>0</v>
      </c>
      <c r="G787" s="200" t="str">
        <f xml:space="preserve"> G$739</f>
        <v>£m</v>
      </c>
      <c r="H787" s="170"/>
      <c r="I787" s="170"/>
      <c r="J787" s="170"/>
      <c r="K787" s="170"/>
      <c r="L787" s="170"/>
      <c r="M787" s="170"/>
      <c r="N787" s="170"/>
      <c r="O787" s="170"/>
      <c r="P787" s="170"/>
      <c r="Q787" s="170"/>
      <c r="R787" s="170"/>
    </row>
    <row r="788" spans="1:18" s="166" customFormat="1" x14ac:dyDescent="0.35">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5">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5">
      <c r="A790" s="207"/>
      <c r="B790" s="207"/>
      <c r="C790" s="207"/>
      <c r="D790" s="207"/>
      <c r="E790" s="212" t="str">
        <f xml:space="preserve"> InputsR!E$27</f>
        <v>Discount rate</v>
      </c>
      <c r="F790" s="213">
        <f xml:space="preserve"> InputsR!F$27</f>
        <v>2.92E-2</v>
      </c>
      <c r="G790" s="212" t="str">
        <f xml:space="preserve"> InputsR!G$27</f>
        <v>%</v>
      </c>
      <c r="H790" s="170"/>
      <c r="I790" s="170"/>
      <c r="J790" s="170"/>
      <c r="K790" s="170"/>
      <c r="L790" s="170"/>
      <c r="M790" s="170"/>
      <c r="N790" s="170"/>
      <c r="O790" s="170"/>
      <c r="P790" s="170"/>
      <c r="Q790" s="170"/>
      <c r="R790" s="170"/>
    </row>
    <row r="791" spans="1:18" s="166" customFormat="1" x14ac:dyDescent="0.35">
      <c r="A791" s="207"/>
      <c r="B791" s="207"/>
      <c r="C791" s="207"/>
      <c r="D791" s="207"/>
      <c r="E791" s="212" t="str">
        <f xml:space="preserve"> InputsR!E$21</f>
        <v>Years of discounting required for project abandoned at gate 3</v>
      </c>
      <c r="F791" s="216">
        <f xml:space="preserve"> InputsR!F$21</f>
        <v>1</v>
      </c>
      <c r="G791" s="212" t="str">
        <f xml:space="preserve"> InputsR!G$21</f>
        <v>#</v>
      </c>
      <c r="H791" s="170"/>
      <c r="I791" s="170"/>
      <c r="J791" s="170"/>
      <c r="K791" s="170"/>
      <c r="L791" s="170"/>
      <c r="M791" s="170"/>
      <c r="N791" s="170"/>
      <c r="O791" s="170"/>
      <c r="P791" s="170"/>
      <c r="Q791" s="170"/>
      <c r="R791" s="170"/>
    </row>
    <row r="792" spans="1:18" s="166" customFormat="1" x14ac:dyDescent="0.35">
      <c r="A792" s="207"/>
      <c r="B792" s="207"/>
      <c r="C792" s="207"/>
      <c r="D792" s="207"/>
      <c r="E792" s="199" t="s">
        <v>309</v>
      </c>
      <c r="F792" s="208">
        <f xml:space="preserve"> (F788 / F789) * F787 * (1 + F790) ^ F791</f>
        <v>0</v>
      </c>
      <c r="G792" s="199" t="s">
        <v>125</v>
      </c>
      <c r="H792" s="170"/>
      <c r="I792" s="170"/>
      <c r="J792" s="170"/>
      <c r="K792" s="170"/>
      <c r="L792" s="170"/>
      <c r="M792" s="170"/>
      <c r="N792" s="170"/>
      <c r="O792" s="170"/>
      <c r="P792" s="170"/>
      <c r="Q792" s="170"/>
      <c r="R792" s="170"/>
    </row>
    <row r="793" spans="1:18" s="166" customFormat="1" x14ac:dyDescent="0.35">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5">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0</v>
      </c>
      <c r="G794" s="200" t="str">
        <f xml:space="preserve"> G$785</f>
        <v>£m</v>
      </c>
      <c r="H794" s="170"/>
      <c r="I794" s="170"/>
      <c r="J794" s="170"/>
      <c r="K794" s="170"/>
      <c r="L794" s="170"/>
      <c r="M794" s="170"/>
      <c r="N794" s="170"/>
      <c r="O794" s="170"/>
      <c r="P794" s="170"/>
      <c r="Q794" s="170"/>
      <c r="R794" s="170"/>
    </row>
    <row r="795" spans="1:18" s="166" customFormat="1" x14ac:dyDescent="0.35">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0</v>
      </c>
      <c r="G795" s="200" t="str">
        <f xml:space="preserve"> G$792</f>
        <v>£m</v>
      </c>
      <c r="H795" s="170"/>
      <c r="I795" s="170"/>
      <c r="J795" s="170"/>
      <c r="K795" s="170"/>
      <c r="L795" s="170"/>
      <c r="M795" s="170"/>
      <c r="N795" s="170"/>
      <c r="O795" s="170"/>
      <c r="P795" s="170"/>
      <c r="Q795" s="170"/>
      <c r="R795" s="170"/>
    </row>
    <row r="796" spans="1:18" s="166" customFormat="1" x14ac:dyDescent="0.35">
      <c r="A796" s="207"/>
      <c r="B796" s="207"/>
      <c r="C796" s="207"/>
      <c r="D796" s="207"/>
      <c r="E796" s="199" t="s">
        <v>310</v>
      </c>
      <c r="F796" s="208">
        <f>SUM( F794:F795 )</f>
        <v>0</v>
      </c>
      <c r="G796" s="199" t="s">
        <v>125</v>
      </c>
      <c r="H796" s="170"/>
      <c r="I796" s="170"/>
      <c r="J796" s="170"/>
      <c r="K796" s="170"/>
      <c r="L796" s="170"/>
      <c r="M796" s="170"/>
      <c r="N796" s="170"/>
      <c r="O796" s="170"/>
      <c r="P796" s="170"/>
      <c r="Q796" s="170"/>
      <c r="R796" s="170"/>
    </row>
    <row r="797" spans="1:18" s="166" customFormat="1" x14ac:dyDescent="0.35">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5">
      <c r="A798" s="207"/>
      <c r="B798" s="207"/>
      <c r="C798" s="207"/>
      <c r="D798" s="120" t="s">
        <v>194</v>
      </c>
      <c r="E798" s="120"/>
      <c r="F798" s="208"/>
      <c r="G798" s="199"/>
      <c r="H798" s="170"/>
      <c r="I798" s="170"/>
      <c r="J798" s="170"/>
      <c r="K798" s="170"/>
      <c r="L798" s="170"/>
      <c r="M798" s="170"/>
      <c r="N798" s="170"/>
      <c r="O798" s="170"/>
      <c r="P798" s="170"/>
      <c r="Q798" s="170"/>
      <c r="R798" s="170"/>
    </row>
    <row r="799" spans="1:18" s="166" customFormat="1" x14ac:dyDescent="0.35">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5">
      <c r="A800" s="207"/>
      <c r="B800" s="207"/>
      <c r="C800" s="207"/>
      <c r="D800" s="207"/>
      <c r="E800" s="200" t="str">
        <f xml:space="preserve"> E$739</f>
        <v>Company 4 total totex adjustment for [unfunded scheme 1] - water resources (17-18 FYA CPIH deflated prices)</v>
      </c>
      <c r="F800" s="211">
        <f xml:space="preserve"> F$739</f>
        <v>0</v>
      </c>
      <c r="G800" s="200" t="str">
        <f xml:space="preserve"> G$739</f>
        <v>£m</v>
      </c>
      <c r="H800" s="170"/>
      <c r="I800" s="170"/>
      <c r="J800" s="170"/>
      <c r="K800" s="170"/>
      <c r="L800" s="170"/>
      <c r="M800" s="170"/>
      <c r="N800" s="170"/>
      <c r="O800" s="170"/>
      <c r="P800" s="170"/>
      <c r="Q800" s="170"/>
      <c r="R800" s="170"/>
    </row>
    <row r="801" spans="1:18" s="166" customFormat="1" x14ac:dyDescent="0.35">
      <c r="A801" s="207"/>
      <c r="B801" s="207"/>
      <c r="C801" s="207"/>
      <c r="D801" s="207"/>
      <c r="E801" s="212" t="str">
        <f xml:space="preserve"> InputsR!E$27</f>
        <v>Discount rate</v>
      </c>
      <c r="F801" s="213">
        <f xml:space="preserve"> InputsR!F$27</f>
        <v>2.92E-2</v>
      </c>
      <c r="G801" s="212" t="str">
        <f xml:space="preserve"> InputsR!G$27</f>
        <v>%</v>
      </c>
      <c r="H801" s="170"/>
      <c r="I801" s="170"/>
      <c r="J801" s="170"/>
      <c r="K801" s="170"/>
      <c r="L801" s="170"/>
      <c r="M801" s="170"/>
      <c r="N801" s="170"/>
      <c r="O801" s="170"/>
      <c r="P801" s="170"/>
      <c r="Q801" s="170"/>
      <c r="R801" s="170"/>
    </row>
    <row r="802" spans="1:18" s="166" customFormat="1" x14ac:dyDescent="0.35">
      <c r="A802" s="207"/>
      <c r="B802" s="207"/>
      <c r="C802" s="207"/>
      <c r="D802" s="207"/>
      <c r="E802" s="212" t="str">
        <f xml:space="preserve"> InputsR!E$21</f>
        <v>Years of discounting required for project abandoned at gate 3</v>
      </c>
      <c r="F802" s="216">
        <f xml:space="preserve"> InputsR!F$21</f>
        <v>1</v>
      </c>
      <c r="G802" s="212" t="str">
        <f xml:space="preserve"> InputsR!G$21</f>
        <v>#</v>
      </c>
      <c r="H802" s="170"/>
      <c r="I802" s="170"/>
      <c r="J802" s="170"/>
      <c r="K802" s="170"/>
      <c r="L802" s="170"/>
      <c r="M802" s="170"/>
      <c r="N802" s="170"/>
      <c r="O802" s="170"/>
      <c r="P802" s="170"/>
      <c r="Q802" s="170"/>
      <c r="R802" s="170"/>
    </row>
    <row r="803" spans="1:18" s="166" customFormat="1" x14ac:dyDescent="0.35">
      <c r="A803" s="207"/>
      <c r="B803" s="207"/>
      <c r="C803" s="207"/>
      <c r="D803" s="207"/>
      <c r="E803" s="199" t="s">
        <v>311</v>
      </c>
      <c r="F803" s="208">
        <f xml:space="preserve"> F800 * (1 + F801) ^ F802</f>
        <v>0</v>
      </c>
      <c r="G803" s="199" t="s">
        <v>125</v>
      </c>
      <c r="H803" s="170"/>
      <c r="I803" s="170"/>
      <c r="J803" s="170"/>
      <c r="K803" s="170"/>
      <c r="L803" s="170"/>
      <c r="M803" s="170"/>
      <c r="N803" s="170"/>
      <c r="O803" s="170"/>
      <c r="P803" s="170"/>
      <c r="Q803" s="170"/>
      <c r="R803" s="170"/>
    </row>
    <row r="804" spans="1:18" s="166" customFormat="1" x14ac:dyDescent="0.35">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5">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0</v>
      </c>
      <c r="G805" s="200" t="str">
        <f xml:space="preserve"> G$772</f>
        <v>£m</v>
      </c>
      <c r="H805" s="170"/>
      <c r="I805" s="170"/>
      <c r="J805" s="170"/>
      <c r="K805" s="170"/>
      <c r="L805" s="170"/>
      <c r="M805" s="170"/>
      <c r="N805" s="170"/>
      <c r="O805" s="170"/>
      <c r="P805" s="170"/>
      <c r="Q805" s="170"/>
      <c r="R805" s="170"/>
    </row>
    <row r="806" spans="1:18" s="166" customFormat="1" x14ac:dyDescent="0.35">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0</v>
      </c>
      <c r="G806" s="200" t="str">
        <f xml:space="preserve"> G$796</f>
        <v>£m</v>
      </c>
      <c r="H806" s="170"/>
      <c r="I806" s="170"/>
      <c r="J806" s="170"/>
      <c r="K806" s="170"/>
      <c r="L806" s="170"/>
      <c r="M806" s="170"/>
      <c r="N806" s="170"/>
      <c r="O806" s="170"/>
      <c r="P806" s="170"/>
      <c r="Q806" s="170"/>
      <c r="R806" s="170"/>
    </row>
    <row r="807" spans="1:18" s="166" customFormat="1" x14ac:dyDescent="0.35">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0</v>
      </c>
      <c r="G807" s="200" t="str">
        <f xml:space="preserve"> G$803</f>
        <v>£m</v>
      </c>
      <c r="H807" s="170"/>
      <c r="I807" s="170"/>
      <c r="J807" s="170"/>
      <c r="K807" s="170"/>
      <c r="L807" s="170"/>
      <c r="M807" s="170"/>
      <c r="N807" s="170"/>
      <c r="O807" s="170"/>
      <c r="P807" s="170"/>
      <c r="Q807" s="170"/>
      <c r="R807" s="170"/>
    </row>
    <row r="808" spans="1:18" s="166" customFormat="1" x14ac:dyDescent="0.35">
      <c r="A808" s="207"/>
      <c r="B808" s="207"/>
      <c r="C808" s="207"/>
      <c r="D808" s="207"/>
      <c r="E808" s="212" t="str">
        <f xml:space="preserve"> InputsR!E$83</f>
        <v>Gate [unfunded scheme 1] has progressed to (up to gate 4)</v>
      </c>
      <c r="F808" s="217">
        <f xml:space="preserve"> InputsR!F$83</f>
        <v>0</v>
      </c>
      <c r="G808" s="212" t="str">
        <f xml:space="preserve"> InputsR!G$83</f>
        <v>#</v>
      </c>
      <c r="H808" s="170"/>
      <c r="I808" s="170"/>
      <c r="J808" s="170"/>
      <c r="K808" s="170"/>
      <c r="L808" s="170"/>
      <c r="M808" s="170"/>
      <c r="N808" s="170"/>
      <c r="O808" s="170"/>
      <c r="P808" s="170"/>
      <c r="Q808" s="170"/>
      <c r="R808" s="170"/>
    </row>
    <row r="809" spans="1:18" s="166" customFormat="1" x14ac:dyDescent="0.35">
      <c r="A809" s="207"/>
      <c r="B809" s="207"/>
      <c r="C809" s="207"/>
      <c r="D809" s="207"/>
      <c r="E809" s="200" t="str">
        <f xml:space="preserve"> E$739</f>
        <v>Company 4 total totex adjustment for [unfunded scheme 1] - water resources (17-18 FYA CPIH deflated prices)</v>
      </c>
      <c r="F809" s="211">
        <f xml:space="preserve"> F$739</f>
        <v>0</v>
      </c>
      <c r="G809" s="200" t="str">
        <f xml:space="preserve"> G$739</f>
        <v>£m</v>
      </c>
      <c r="H809" s="170"/>
      <c r="I809" s="170"/>
      <c r="J809" s="170"/>
      <c r="K809" s="170"/>
      <c r="L809" s="170"/>
      <c r="M809" s="170"/>
      <c r="N809" s="170"/>
      <c r="O809" s="170"/>
      <c r="P809" s="170"/>
      <c r="Q809" s="170"/>
      <c r="R809" s="170"/>
    </row>
    <row r="810" spans="1:18" s="166" customFormat="1" x14ac:dyDescent="0.35">
      <c r="A810" s="207"/>
      <c r="B810" s="207"/>
      <c r="C810" s="207"/>
      <c r="D810" s="207"/>
      <c r="E810" s="200" t="s">
        <v>312</v>
      </c>
      <c r="F810" s="208">
        <f xml:space="preserve"> ( IF(F808 = 4, 0, IF(F808 = 3, F807, IF(F808 = 2, F806, IF(F808 = 1, F805) ) ) ) - F809 )</f>
        <v>0</v>
      </c>
      <c r="G810" s="199" t="s">
        <v>125</v>
      </c>
      <c r="H810" s="170"/>
      <c r="I810" s="170"/>
      <c r="J810" s="170"/>
      <c r="K810" s="170"/>
      <c r="L810" s="170"/>
      <c r="M810" s="170"/>
      <c r="N810" s="170"/>
      <c r="O810" s="170"/>
      <c r="P810" s="170"/>
      <c r="Q810" s="170"/>
      <c r="R810" s="170"/>
    </row>
    <row r="811" spans="1:18" s="143" customFormat="1" x14ac:dyDescent="0.35">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5">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5">
      <c r="A813" s="111"/>
      <c r="B813" s="111"/>
      <c r="C813" s="111"/>
      <c r="D813" s="111"/>
      <c r="E813" s="167" t="str">
        <f xml:space="preserve"> InputsR!E$27</f>
        <v>Discount rate</v>
      </c>
      <c r="F813" s="167">
        <f xml:space="preserve"> InputsR!F$27</f>
        <v>2.92E-2</v>
      </c>
      <c r="G813" s="167" t="str">
        <f xml:space="preserve"> InputsR!G$27</f>
        <v>%</v>
      </c>
      <c r="H813" s="167"/>
      <c r="I813" s="167"/>
      <c r="J813" s="167"/>
      <c r="K813" s="167"/>
      <c r="L813" s="167"/>
      <c r="M813" s="167"/>
      <c r="N813" s="167"/>
      <c r="O813" s="167"/>
      <c r="P813" s="167"/>
      <c r="Q813" s="167"/>
      <c r="R813" s="167"/>
    </row>
    <row r="814" spans="1:18" s="143" customFormat="1" x14ac:dyDescent="0.35">
      <c r="A814" s="111"/>
      <c r="B814" s="111"/>
      <c r="C814" s="111"/>
      <c r="D814" s="111"/>
      <c r="E814" s="111" t="str">
        <f xml:space="preserve"> InputsR!E$83</f>
        <v>Gate [unfunded scheme 1] has progressed to (up to gate 4)</v>
      </c>
      <c r="F814" s="111">
        <f xml:space="preserve"> InputsR!F$83</f>
        <v>0</v>
      </c>
      <c r="G814" s="111" t="str">
        <f xml:space="preserve"> InputsR!G$83</f>
        <v>#</v>
      </c>
      <c r="H814" s="111"/>
      <c r="I814" s="111"/>
      <c r="J814" s="111"/>
      <c r="K814" s="111"/>
      <c r="L814" s="111"/>
      <c r="M814" s="111"/>
      <c r="N814" s="111"/>
      <c r="O814" s="111"/>
      <c r="P814" s="111"/>
      <c r="Q814" s="111"/>
      <c r="R814" s="111"/>
    </row>
    <row r="815" spans="1:18" s="143" customFormat="1" x14ac:dyDescent="0.35">
      <c r="A815" s="111"/>
      <c r="B815" s="111"/>
      <c r="C815" s="111"/>
      <c r="D815" s="111"/>
      <c r="E815" s="67" t="str">
        <f xml:space="preserve"> Time!E$50</f>
        <v>Forecast Period Flag</v>
      </c>
      <c r="F815" s="67">
        <f xml:space="preserve"> Time!F$50</f>
        <v>0</v>
      </c>
      <c r="G815" s="67" t="str">
        <f xml:space="preserve"> Time!G$50</f>
        <v>flag</v>
      </c>
      <c r="H815" s="177">
        <f xml:space="preserve"> Time!H$50</f>
        <v>4</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0</v>
      </c>
    </row>
    <row r="816" spans="1:18" s="143" customFormat="1" x14ac:dyDescent="0.35">
      <c r="A816" s="111"/>
      <c r="B816" s="111"/>
      <c r="C816" s="111"/>
      <c r="D816" s="111"/>
      <c r="E816" s="199" t="s">
        <v>313</v>
      </c>
      <c r="F816" s="173">
        <f xml:space="preserve"> IF( F814 = 4, 0, F812 * ( 1 + F813 ) ^ ( H815 - F814 ) - F812 )</f>
        <v>0</v>
      </c>
      <c r="G816" s="170" t="s">
        <v>125</v>
      </c>
      <c r="H816" s="170"/>
      <c r="I816" s="170"/>
      <c r="J816" s="175"/>
      <c r="K816" s="175"/>
      <c r="L816" s="175"/>
      <c r="M816" s="175"/>
      <c r="N816" s="175"/>
      <c r="O816" s="175"/>
      <c r="P816" s="175"/>
      <c r="Q816" s="175"/>
      <c r="R816" s="175"/>
    </row>
    <row r="817" spans="1:18" s="143" customFormat="1" x14ac:dyDescent="0.35">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5">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5">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5">
      <c r="A820" s="111"/>
      <c r="B820" s="111"/>
      <c r="C820" s="111"/>
      <c r="D820" s="111"/>
      <c r="E820" s="170" t="s">
        <v>314</v>
      </c>
      <c r="F820" s="192">
        <f xml:space="preserve"> F818 + F819</f>
        <v>0</v>
      </c>
      <c r="G820" s="191" t="s">
        <v>125</v>
      </c>
      <c r="H820" s="170"/>
      <c r="I820" s="170"/>
      <c r="J820" s="175"/>
      <c r="K820" s="175"/>
      <c r="L820" s="175"/>
      <c r="M820" s="175"/>
      <c r="N820" s="175"/>
      <c r="O820" s="175"/>
      <c r="P820" s="175"/>
      <c r="Q820" s="175"/>
      <c r="R820" s="175"/>
    </row>
    <row r="821" spans="1:18" s="143" customFormat="1" x14ac:dyDescent="0.35">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5">
      <c r="A822" s="111"/>
      <c r="B822" s="111"/>
      <c r="C822" s="111"/>
      <c r="D822" s="111"/>
      <c r="E822" s="111" t="str">
        <f xml:space="preserve"> InputsR!E$97</f>
        <v>Company 4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5">
      <c r="A823" s="111"/>
      <c r="B823" s="111"/>
      <c r="C823" s="111"/>
      <c r="D823" s="111"/>
      <c r="E823" s="187" t="str">
        <f xml:space="preserve"> E$739</f>
        <v>Company 4 total totex adjustment for [unfunded scheme 1] - water resources (17-18 FYA CPIH deflated prices)</v>
      </c>
      <c r="F823" s="185">
        <f xml:space="preserve"> F$739</f>
        <v>0</v>
      </c>
      <c r="G823" s="187" t="str">
        <f xml:space="preserve"> G$739</f>
        <v>£m</v>
      </c>
      <c r="H823" s="187"/>
      <c r="I823" s="187"/>
      <c r="J823" s="188"/>
      <c r="K823" s="188"/>
      <c r="L823" s="188"/>
      <c r="M823" s="188"/>
      <c r="N823" s="188"/>
      <c r="O823" s="188"/>
      <c r="P823" s="188"/>
      <c r="Q823" s="188"/>
      <c r="R823" s="188"/>
    </row>
    <row r="824" spans="1:18" s="143" customFormat="1" x14ac:dyDescent="0.35">
      <c r="A824" s="111"/>
      <c r="B824" s="111"/>
      <c r="C824" s="111"/>
      <c r="D824" s="111"/>
      <c r="E824" s="111" t="str">
        <f xml:space="preserve"> InputsR!E$111</f>
        <v>Company 4 penalty for [unfunded scheme 1]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5">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4">
      <c r="A826" s="111"/>
      <c r="B826" s="111"/>
      <c r="C826" s="111"/>
      <c r="D826" s="111"/>
      <c r="E826" s="178" t="s">
        <v>315</v>
      </c>
      <c r="F826" s="179">
        <f xml:space="preserve"> F822 * ( F823 + F824 + F825 )</f>
        <v>0</v>
      </c>
      <c r="G826" s="178" t="s">
        <v>125</v>
      </c>
      <c r="H826" s="178"/>
      <c r="I826" s="178"/>
      <c r="J826" s="178"/>
      <c r="K826" s="178"/>
      <c r="L826" s="178"/>
      <c r="M826" s="178"/>
      <c r="N826" s="178"/>
      <c r="O826" s="178"/>
      <c r="P826" s="178"/>
      <c r="Q826" s="178"/>
      <c r="R826" s="178"/>
    </row>
    <row r="827" spans="1:18" s="166" customFormat="1" ht="15" thickTop="1" x14ac:dyDescent="0.35">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5">
      <c r="A828" s="111"/>
      <c r="B828" s="111"/>
      <c r="C828" s="111"/>
      <c r="D828" s="111"/>
      <c r="E828" s="111" t="str">
        <f xml:space="preserve"> InputsR!E$97</f>
        <v>Company 4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5">
      <c r="A829" s="111"/>
      <c r="B829" s="111"/>
      <c r="C829" s="111"/>
      <c r="D829" s="111"/>
      <c r="E829" s="187" t="str">
        <f xml:space="preserve"> E$739</f>
        <v>Company 4 total totex adjustment for [unfunded scheme 1] - water resources (17-18 FYA CPIH deflated prices)</v>
      </c>
      <c r="F829" s="185">
        <f xml:space="preserve"> F$739</f>
        <v>0</v>
      </c>
      <c r="G829" s="187" t="str">
        <f xml:space="preserve"> G$739</f>
        <v>£m</v>
      </c>
      <c r="H829" s="187"/>
      <c r="I829" s="187"/>
      <c r="J829" s="188"/>
      <c r="K829" s="188"/>
      <c r="L829" s="188"/>
      <c r="M829" s="188"/>
      <c r="N829" s="188"/>
      <c r="O829" s="188"/>
      <c r="P829" s="188"/>
      <c r="Q829" s="188"/>
      <c r="R829" s="188"/>
    </row>
    <row r="830" spans="1:18" s="143" customFormat="1" x14ac:dyDescent="0.35">
      <c r="A830" s="111"/>
      <c r="B830" s="111"/>
      <c r="C830" s="111"/>
      <c r="D830" s="111"/>
      <c r="E830" s="111" t="str">
        <f xml:space="preserve"> InputsR!E$111</f>
        <v>Company 4 penalty for [unfunded scheme 1]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5">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4">
      <c r="A832" s="244"/>
      <c r="B832" s="244"/>
      <c r="C832" s="244"/>
      <c r="D832" s="244"/>
      <c r="E832" s="178" t="s">
        <v>316</v>
      </c>
      <c r="F832" s="179">
        <f xml:space="preserve"> ( 1 - F828 ) * ( F829 + F830 + F831 )</f>
        <v>0</v>
      </c>
      <c r="G832" s="178" t="s">
        <v>125</v>
      </c>
      <c r="H832" s="178"/>
      <c r="I832" s="178"/>
      <c r="J832" s="178"/>
      <c r="K832" s="178"/>
      <c r="L832" s="178"/>
      <c r="M832" s="178"/>
      <c r="N832" s="178"/>
      <c r="O832" s="178"/>
      <c r="P832" s="178"/>
      <c r="Q832" s="178"/>
      <c r="R832" s="178"/>
    </row>
    <row r="833" spans="1:18" ht="15" thickTop="1" x14ac:dyDescent="0.35">
      <c r="A833" s="244"/>
      <c r="B833" s="244"/>
      <c r="C833" s="244"/>
      <c r="D833" s="244"/>
      <c r="E833" s="180"/>
      <c r="F833" s="181"/>
      <c r="G833" s="180"/>
      <c r="H833" s="180"/>
      <c r="I833" s="180"/>
      <c r="J833" s="180"/>
      <c r="K833" s="180"/>
      <c r="L833" s="180"/>
      <c r="M833" s="180"/>
      <c r="N833" s="180"/>
      <c r="O833" s="180"/>
      <c r="P833" s="180"/>
      <c r="Q833" s="180"/>
      <c r="R833" s="180"/>
    </row>
    <row r="834" spans="1:18" x14ac:dyDescent="0.35">
      <c r="A834" s="244"/>
      <c r="B834" s="244"/>
      <c r="C834" s="172" t="s">
        <v>199</v>
      </c>
      <c r="D834" s="172"/>
      <c r="E834" s="111"/>
      <c r="F834" s="111"/>
      <c r="G834" s="111"/>
      <c r="H834" s="167"/>
      <c r="I834" s="167"/>
      <c r="J834" s="167"/>
      <c r="K834" s="167"/>
      <c r="L834" s="167"/>
      <c r="M834" s="167"/>
      <c r="N834" s="167"/>
      <c r="O834" s="167"/>
      <c r="P834" s="167"/>
      <c r="Q834" s="167"/>
      <c r="R834" s="167"/>
    </row>
    <row r="835" spans="1:18" x14ac:dyDescent="0.35">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5">
      <c r="A836" s="168"/>
      <c r="B836" s="168"/>
      <c r="C836" s="168"/>
      <c r="D836" s="168"/>
      <c r="E836" s="111" t="str">
        <f xml:space="preserve"> InputsR!E$86</f>
        <v>Company 4 cumulative percentage of allocated spend given gate reached for [unfunded scheme 1]</v>
      </c>
      <c r="F836" s="167">
        <f xml:space="preserve"> InputsR!F$86</f>
        <v>0</v>
      </c>
      <c r="G836" s="111" t="str">
        <f xml:space="preserve"> InputsR!G$86</f>
        <v>%</v>
      </c>
      <c r="H836" s="167"/>
      <c r="I836" s="167"/>
      <c r="J836" s="167"/>
      <c r="K836" s="167"/>
      <c r="L836" s="167"/>
      <c r="M836" s="167"/>
      <c r="N836" s="167"/>
      <c r="O836" s="167"/>
      <c r="P836" s="167"/>
      <c r="Q836" s="167"/>
      <c r="R836" s="167"/>
    </row>
    <row r="837" spans="1:18" s="143" customFormat="1" x14ac:dyDescent="0.35">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5">
      <c r="A838" s="168"/>
      <c r="B838" s="168"/>
      <c r="C838" s="168"/>
      <c r="D838" s="168"/>
      <c r="E838" s="168" t="s">
        <v>175</v>
      </c>
      <c r="F838" s="174">
        <f xml:space="preserve"> IF( F836 &gt; F837, 1, 0 )</f>
        <v>0</v>
      </c>
      <c r="G838" s="168" t="s">
        <v>176</v>
      </c>
      <c r="H838" s="168"/>
      <c r="I838" s="168"/>
      <c r="J838" s="168"/>
      <c r="K838" s="168"/>
      <c r="L838" s="168"/>
      <c r="M838" s="168"/>
      <c r="N838" s="168"/>
      <c r="O838" s="168"/>
      <c r="P838" s="168"/>
      <c r="Q838" s="168"/>
      <c r="R838" s="168"/>
    </row>
    <row r="839" spans="1:18" x14ac:dyDescent="0.35">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5">
      <c r="A840" s="111"/>
      <c r="B840" s="111"/>
      <c r="C840" s="111"/>
      <c r="D840" s="111"/>
      <c r="E840" s="111" t="str">
        <f xml:space="preserve"> InputsR!E$94</f>
        <v>Company 4 totex allowance for [unfunded scheme 1]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5">
      <c r="A841" s="168"/>
      <c r="B841" s="168"/>
      <c r="C841" s="168"/>
      <c r="D841" s="168"/>
      <c r="E841" s="111" t="str">
        <f xml:space="preserve"> InputsR!E$86</f>
        <v>Company 4 cumulative percentage of allocated spend given gate reached for [unfunded scheme 1]</v>
      </c>
      <c r="F841" s="167">
        <f xml:space="preserve"> InputsR!F$86</f>
        <v>0</v>
      </c>
      <c r="G841" s="111" t="str">
        <f xml:space="preserve"> InputsR!G$86</f>
        <v>%</v>
      </c>
      <c r="H841" s="167"/>
      <c r="I841" s="167"/>
      <c r="J841" s="167"/>
      <c r="K841" s="167"/>
      <c r="L841" s="167"/>
      <c r="M841" s="167"/>
      <c r="N841" s="167"/>
      <c r="O841" s="167"/>
      <c r="P841" s="167"/>
      <c r="Q841" s="167"/>
      <c r="R841" s="167"/>
    </row>
    <row r="842" spans="1:18" s="166" customFormat="1" x14ac:dyDescent="0.35">
      <c r="A842" s="168"/>
      <c r="B842" s="168"/>
      <c r="C842" s="168"/>
      <c r="D842" s="168"/>
      <c r="E842" s="168" t="s">
        <v>317</v>
      </c>
      <c r="F842" s="171">
        <f xml:space="preserve"> F840 * F841</f>
        <v>0</v>
      </c>
      <c r="G842" s="168" t="s">
        <v>125</v>
      </c>
      <c r="H842" s="171"/>
      <c r="I842" s="171"/>
      <c r="J842" s="171"/>
      <c r="K842" s="171"/>
      <c r="L842" s="171"/>
      <c r="M842" s="171"/>
      <c r="N842" s="171"/>
      <c r="O842" s="171"/>
      <c r="P842" s="171"/>
      <c r="Q842" s="171"/>
      <c r="R842" s="171"/>
    </row>
    <row r="843" spans="1:18" s="166" customFormat="1" x14ac:dyDescent="0.35">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5">
      <c r="A844" s="168"/>
      <c r="B844" s="168"/>
      <c r="C844" s="168"/>
      <c r="D844" s="168"/>
      <c r="E844" s="184" t="str">
        <f xml:space="preserve"> E$497</f>
        <v>Totex sharing application</v>
      </c>
      <c r="F844" s="184">
        <f xml:space="preserve"> F$497</f>
        <v>0</v>
      </c>
      <c r="G844" s="184" t="str">
        <f xml:space="preserve"> G$497</f>
        <v>Boolean</v>
      </c>
      <c r="H844" s="171"/>
      <c r="I844" s="171"/>
      <c r="J844" s="171"/>
      <c r="K844" s="171"/>
      <c r="L844" s="171"/>
      <c r="M844" s="171"/>
      <c r="N844" s="171"/>
      <c r="O844" s="171"/>
      <c r="P844" s="171"/>
      <c r="Q844" s="171"/>
      <c r="R844" s="171"/>
    </row>
    <row r="845" spans="1:18" s="143" customFormat="1" x14ac:dyDescent="0.35">
      <c r="A845" s="111"/>
      <c r="B845" s="111"/>
      <c r="C845" s="111"/>
      <c r="D845" s="111"/>
      <c r="E845" s="111" t="str">
        <f xml:space="preserve"> InputsR!E$108</f>
        <v>Company 4 outturn totex for [unfunded scheme 1]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5">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5">
      <c r="A847" s="168"/>
      <c r="B847" s="168"/>
      <c r="C847" s="168"/>
      <c r="D847" s="168"/>
      <c r="E847" s="167" t="str">
        <f xml:space="preserve"> InputsR!E$23</f>
        <v>Totex sharing rate</v>
      </c>
      <c r="F847" s="167">
        <f xml:space="preserve"> InputsR!F$23</f>
        <v>0.5</v>
      </c>
      <c r="G847" s="167" t="str">
        <f xml:space="preserve"> InputsR!G$23</f>
        <v>%</v>
      </c>
      <c r="H847" s="167"/>
      <c r="I847" s="167"/>
      <c r="J847" s="167"/>
      <c r="K847" s="167"/>
      <c r="L847" s="167"/>
      <c r="M847" s="167"/>
      <c r="N847" s="167"/>
      <c r="O847" s="167"/>
      <c r="P847" s="167"/>
      <c r="Q847" s="167"/>
      <c r="R847" s="167"/>
    </row>
    <row r="848" spans="1:18" s="166" customFormat="1" x14ac:dyDescent="0.35">
      <c r="A848" s="168"/>
      <c r="B848" s="168"/>
      <c r="C848" s="168"/>
      <c r="D848" s="168"/>
      <c r="E848" s="168" t="s">
        <v>318</v>
      </c>
      <c r="F848" s="171">
        <f xml:space="preserve"> F844 * ( F845 - F846 ) * F847</f>
        <v>0</v>
      </c>
      <c r="G848" s="168" t="s">
        <v>125</v>
      </c>
      <c r="H848" s="171"/>
      <c r="I848" s="171"/>
      <c r="J848" s="171"/>
      <c r="K848" s="171"/>
      <c r="L848" s="171"/>
      <c r="M848" s="171"/>
      <c r="N848" s="171"/>
      <c r="O848" s="171"/>
      <c r="P848" s="171"/>
      <c r="Q848" s="171"/>
      <c r="R848" s="171"/>
    </row>
    <row r="849" spans="1:18" s="166" customFormat="1" x14ac:dyDescent="0.35">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5">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5">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5">
      <c r="A852" s="168"/>
      <c r="B852" s="168"/>
      <c r="C852" s="168"/>
      <c r="D852" s="168"/>
      <c r="E852" s="191" t="s">
        <v>319</v>
      </c>
      <c r="F852" s="190">
        <f xml:space="preserve"> F850 + F851</f>
        <v>0</v>
      </c>
      <c r="G852" s="191" t="s">
        <v>125</v>
      </c>
      <c r="H852" s="170"/>
      <c r="I852" s="170"/>
      <c r="J852" s="170"/>
      <c r="K852" s="170"/>
      <c r="L852" s="170"/>
      <c r="M852" s="170"/>
      <c r="N852" s="170"/>
      <c r="O852" s="170"/>
      <c r="P852" s="170"/>
      <c r="Q852" s="170"/>
      <c r="R852" s="170"/>
    </row>
    <row r="853" spans="1:18" s="166" customFormat="1" x14ac:dyDescent="0.35">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5">
      <c r="A854" s="207"/>
      <c r="B854" s="207"/>
      <c r="C854" s="207"/>
      <c r="D854" s="120" t="s">
        <v>183</v>
      </c>
      <c r="E854" s="120"/>
      <c r="F854" s="208"/>
      <c r="G854" s="199"/>
      <c r="H854" s="170"/>
      <c r="I854" s="170"/>
      <c r="J854" s="170"/>
      <c r="K854" s="170"/>
      <c r="L854" s="170"/>
      <c r="M854" s="170"/>
      <c r="N854" s="170"/>
      <c r="O854" s="170"/>
      <c r="P854" s="170"/>
      <c r="Q854" s="170"/>
      <c r="R854" s="170"/>
    </row>
    <row r="855" spans="1:18" s="166" customFormat="1" x14ac:dyDescent="0.35">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5">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5">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5">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5">
      <c r="A859" s="207"/>
      <c r="B859" s="207"/>
      <c r="C859" s="207"/>
      <c r="D859" s="207"/>
      <c r="E859" s="199" t="s">
        <v>320</v>
      </c>
      <c r="F859" s="214">
        <f xml:space="preserve"> SUM( F856:F858 )</f>
        <v>0.9</v>
      </c>
      <c r="G859" s="199" t="s">
        <v>105</v>
      </c>
      <c r="H859" s="170"/>
      <c r="I859" s="170"/>
      <c r="J859" s="170"/>
      <c r="K859" s="170"/>
      <c r="L859" s="170"/>
      <c r="M859" s="170"/>
      <c r="N859" s="170"/>
      <c r="O859" s="170"/>
      <c r="P859" s="170"/>
      <c r="Q859" s="170"/>
      <c r="R859" s="170"/>
    </row>
    <row r="860" spans="1:18" s="166" customFormat="1" x14ac:dyDescent="0.35">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5">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5">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5">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5">
      <c r="A864" s="207"/>
      <c r="B864" s="207"/>
      <c r="C864" s="207"/>
      <c r="D864" s="207"/>
      <c r="E864" s="212" t="str">
        <f xml:space="preserve"> InputsR!E$27</f>
        <v>Discount rate</v>
      </c>
      <c r="F864" s="213">
        <f xml:space="preserve"> InputsR!F$27</f>
        <v>2.92E-2</v>
      </c>
      <c r="G864" s="212" t="str">
        <f xml:space="preserve"> InputsR!G$27</f>
        <v>%</v>
      </c>
      <c r="H864" s="170"/>
      <c r="I864" s="170"/>
      <c r="J864" s="170"/>
      <c r="K864" s="170"/>
      <c r="L864" s="170"/>
      <c r="M864" s="170"/>
      <c r="N864" s="170"/>
      <c r="O864" s="170"/>
      <c r="P864" s="170"/>
      <c r="Q864" s="170"/>
      <c r="R864" s="170"/>
    </row>
    <row r="865" spans="1:18" s="166" customFormat="1" x14ac:dyDescent="0.35">
      <c r="A865" s="207"/>
      <c r="B865" s="207"/>
      <c r="C865" s="207"/>
      <c r="D865" s="207"/>
      <c r="E865" s="212" t="str">
        <f xml:space="preserve"> InputsR!E$17</f>
        <v>Years of discounting required for project abandoned at gate 1</v>
      </c>
      <c r="F865" s="216">
        <f xml:space="preserve"> InputsR!F$17</f>
        <v>3</v>
      </c>
      <c r="G865" s="212" t="str">
        <f xml:space="preserve"> InputsR!G$17</f>
        <v>#</v>
      </c>
      <c r="H865" s="170"/>
      <c r="I865" s="170"/>
      <c r="J865" s="170"/>
      <c r="K865" s="170"/>
      <c r="L865" s="170"/>
      <c r="M865" s="170"/>
      <c r="N865" s="170"/>
      <c r="O865" s="170"/>
      <c r="P865" s="170"/>
      <c r="Q865" s="170"/>
      <c r="R865" s="170"/>
    </row>
    <row r="866" spans="1:18" s="166" customFormat="1" x14ac:dyDescent="0.35">
      <c r="A866" s="207"/>
      <c r="B866" s="207"/>
      <c r="C866" s="207"/>
      <c r="D866" s="207"/>
      <c r="E866" s="199" t="s">
        <v>321</v>
      </c>
      <c r="F866" s="208">
        <f xml:space="preserve"> (F862 / F863) * F861 * (1 + F864) ^ F865</f>
        <v>0</v>
      </c>
      <c r="G866" s="199" t="s">
        <v>125</v>
      </c>
      <c r="H866" s="170"/>
      <c r="I866" s="170"/>
      <c r="J866" s="170"/>
      <c r="K866" s="170"/>
      <c r="L866" s="170"/>
      <c r="M866" s="170"/>
      <c r="N866" s="170"/>
      <c r="O866" s="170"/>
      <c r="P866" s="170"/>
      <c r="Q866" s="170"/>
      <c r="R866" s="170"/>
    </row>
    <row r="867" spans="1:18" s="166" customFormat="1" x14ac:dyDescent="0.35">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5">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5">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5">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5">
      <c r="A871" s="207"/>
      <c r="B871" s="207"/>
      <c r="C871" s="207"/>
      <c r="D871" s="207"/>
      <c r="E871" s="212" t="str">
        <f xml:space="preserve"> InputsR!E$27</f>
        <v>Discount rate</v>
      </c>
      <c r="F871" s="213">
        <f xml:space="preserve"> InputsR!F$27</f>
        <v>2.92E-2</v>
      </c>
      <c r="G871" s="212" t="str">
        <f xml:space="preserve"> InputsR!G$27</f>
        <v>%</v>
      </c>
      <c r="H871" s="170"/>
      <c r="I871" s="170"/>
      <c r="J871" s="170"/>
      <c r="K871" s="170"/>
      <c r="L871" s="170"/>
      <c r="M871" s="170"/>
      <c r="N871" s="170"/>
      <c r="O871" s="170"/>
      <c r="P871" s="170"/>
      <c r="Q871" s="170"/>
      <c r="R871" s="170"/>
    </row>
    <row r="872" spans="1:18" s="166" customFormat="1" x14ac:dyDescent="0.35">
      <c r="A872" s="207"/>
      <c r="B872" s="207"/>
      <c r="C872" s="207"/>
      <c r="D872" s="207"/>
      <c r="E872" s="212" t="str">
        <f xml:space="preserve"> InputsR!E$19</f>
        <v>Years of discounting required for project abandoned at gate 2</v>
      </c>
      <c r="F872" s="216">
        <f xml:space="preserve"> InputsR!F$19</f>
        <v>2</v>
      </c>
      <c r="G872" s="212" t="str">
        <f xml:space="preserve"> InputsR!G$19</f>
        <v>#</v>
      </c>
      <c r="H872" s="170"/>
      <c r="I872" s="170"/>
      <c r="J872" s="170"/>
      <c r="K872" s="170"/>
      <c r="L872" s="170"/>
      <c r="M872" s="170"/>
      <c r="N872" s="170"/>
      <c r="O872" s="170"/>
      <c r="P872" s="170"/>
      <c r="Q872" s="170"/>
      <c r="R872" s="170"/>
    </row>
    <row r="873" spans="1:18" s="166" customFormat="1" x14ac:dyDescent="0.35">
      <c r="A873" s="207"/>
      <c r="B873" s="207"/>
      <c r="C873" s="207"/>
      <c r="D873" s="207"/>
      <c r="E873" s="199" t="s">
        <v>322</v>
      </c>
      <c r="F873" s="208">
        <f xml:space="preserve"> (F869 / F870) * F868 * (1 + F871) ^ F872</f>
        <v>0</v>
      </c>
      <c r="G873" s="199" t="s">
        <v>125</v>
      </c>
      <c r="H873" s="170"/>
      <c r="I873" s="170"/>
      <c r="J873" s="170"/>
      <c r="K873" s="170"/>
      <c r="L873" s="170"/>
      <c r="M873" s="170"/>
      <c r="N873" s="170"/>
      <c r="O873" s="170"/>
      <c r="P873" s="170"/>
      <c r="Q873" s="170"/>
      <c r="R873" s="170"/>
    </row>
    <row r="874" spans="1:18" s="166" customFormat="1" x14ac:dyDescent="0.35">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5">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5">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5">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5">
      <c r="A878" s="207"/>
      <c r="B878" s="207"/>
      <c r="C878" s="207"/>
      <c r="D878" s="207"/>
      <c r="E878" s="212" t="str">
        <f xml:space="preserve"> InputsR!E$27</f>
        <v>Discount rate</v>
      </c>
      <c r="F878" s="213">
        <f xml:space="preserve"> InputsR!F$27</f>
        <v>2.92E-2</v>
      </c>
      <c r="G878" s="212" t="str">
        <f xml:space="preserve"> InputsR!G$27</f>
        <v>%</v>
      </c>
      <c r="H878" s="170"/>
      <c r="I878" s="170"/>
      <c r="J878" s="170"/>
      <c r="K878" s="170"/>
      <c r="L878" s="170"/>
      <c r="M878" s="170"/>
      <c r="N878" s="170"/>
      <c r="O878" s="170"/>
      <c r="P878" s="170"/>
      <c r="Q878" s="170"/>
      <c r="R878" s="170"/>
    </row>
    <row r="879" spans="1:18" s="166" customFormat="1" x14ac:dyDescent="0.35">
      <c r="A879" s="207"/>
      <c r="B879" s="207"/>
      <c r="C879" s="207"/>
      <c r="D879" s="207"/>
      <c r="E879" s="212" t="str">
        <f xml:space="preserve"> InputsR!E$21</f>
        <v>Years of discounting required for project abandoned at gate 3</v>
      </c>
      <c r="F879" s="216">
        <f xml:space="preserve"> InputsR!F$21</f>
        <v>1</v>
      </c>
      <c r="G879" s="212" t="str">
        <f xml:space="preserve"> InputsR!G$21</f>
        <v>#</v>
      </c>
      <c r="H879" s="170"/>
      <c r="I879" s="170"/>
      <c r="J879" s="170"/>
      <c r="K879" s="170"/>
      <c r="L879" s="170"/>
      <c r="M879" s="170"/>
      <c r="N879" s="170"/>
      <c r="O879" s="170"/>
      <c r="P879" s="170"/>
      <c r="Q879" s="170"/>
      <c r="R879" s="170"/>
    </row>
    <row r="880" spans="1:18" s="166" customFormat="1" x14ac:dyDescent="0.35">
      <c r="A880" s="207"/>
      <c r="B880" s="207"/>
      <c r="C880" s="207"/>
      <c r="D880" s="207"/>
      <c r="E880" s="199" t="s">
        <v>323</v>
      </c>
      <c r="F880" s="208">
        <f xml:space="preserve"> (F876 / F877) * F875 * (1 + F878) ^ F879</f>
        <v>0</v>
      </c>
      <c r="G880" s="199" t="s">
        <v>125</v>
      </c>
      <c r="H880" s="170"/>
      <c r="I880" s="170"/>
      <c r="J880" s="170"/>
      <c r="K880" s="170"/>
      <c r="L880" s="170"/>
      <c r="M880" s="170"/>
      <c r="N880" s="170"/>
      <c r="O880" s="170"/>
      <c r="P880" s="170"/>
      <c r="Q880" s="170"/>
      <c r="R880" s="170"/>
    </row>
    <row r="881" spans="1:18" s="166" customFormat="1" x14ac:dyDescent="0.35">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5">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5">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5">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5">
      <c r="A885" s="207"/>
      <c r="B885" s="207"/>
      <c r="C885" s="207"/>
      <c r="D885" s="207"/>
      <c r="E885" s="199" t="s">
        <v>324</v>
      </c>
      <c r="F885" s="208">
        <f xml:space="preserve"> SUM( F882:F884 )</f>
        <v>0</v>
      </c>
      <c r="G885" s="199" t="s">
        <v>125</v>
      </c>
      <c r="H885" s="170"/>
      <c r="I885" s="170"/>
      <c r="J885" s="170"/>
      <c r="K885" s="170"/>
      <c r="L885" s="170"/>
      <c r="M885" s="170"/>
      <c r="N885" s="170"/>
      <c r="O885" s="170"/>
      <c r="P885" s="170"/>
      <c r="Q885" s="170"/>
      <c r="R885" s="170"/>
    </row>
    <row r="886" spans="1:18" s="166" customFormat="1" x14ac:dyDescent="0.35">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5">
      <c r="A887" s="207"/>
      <c r="B887" s="207"/>
      <c r="C887" s="207"/>
      <c r="D887" s="120" t="s">
        <v>189</v>
      </c>
      <c r="E887" s="120"/>
      <c r="F887" s="208"/>
      <c r="G887" s="199"/>
      <c r="H887" s="170"/>
      <c r="I887" s="170"/>
      <c r="J887" s="170"/>
      <c r="K887" s="170"/>
      <c r="L887" s="170"/>
      <c r="M887" s="170"/>
      <c r="N887" s="170"/>
      <c r="O887" s="170"/>
      <c r="P887" s="170"/>
      <c r="Q887" s="170"/>
      <c r="R887" s="170"/>
    </row>
    <row r="888" spans="1:18" s="166" customFormat="1" x14ac:dyDescent="0.35">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5">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5">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5">
      <c r="A891" s="207"/>
      <c r="B891" s="207"/>
      <c r="C891" s="207"/>
      <c r="D891" s="207"/>
      <c r="E891" s="199" t="s">
        <v>325</v>
      </c>
      <c r="F891" s="214">
        <f>SUM( F889:F890 )</f>
        <v>0.75</v>
      </c>
      <c r="G891" s="199" t="s">
        <v>105</v>
      </c>
      <c r="H891" s="170"/>
      <c r="I891" s="170"/>
      <c r="J891" s="170"/>
      <c r="K891" s="170"/>
      <c r="L891" s="170"/>
      <c r="M891" s="170"/>
      <c r="N891" s="170"/>
      <c r="O891" s="170"/>
      <c r="P891" s="170"/>
      <c r="Q891" s="170"/>
      <c r="R891" s="170"/>
    </row>
    <row r="892" spans="1:18" s="166" customFormat="1" x14ac:dyDescent="0.35">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5">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5">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5">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5">
      <c r="A896" s="207"/>
      <c r="B896" s="207"/>
      <c r="C896" s="207"/>
      <c r="D896" s="207"/>
      <c r="E896" s="212" t="str">
        <f xml:space="preserve"> InputsR!E$27</f>
        <v>Discount rate</v>
      </c>
      <c r="F896" s="213">
        <f xml:space="preserve"> InputsR!F$27</f>
        <v>2.92E-2</v>
      </c>
      <c r="G896" s="212" t="str">
        <f xml:space="preserve"> InputsR!G$27</f>
        <v>%</v>
      </c>
      <c r="H896" s="170"/>
      <c r="I896" s="170"/>
      <c r="J896" s="170"/>
      <c r="K896" s="170"/>
      <c r="L896" s="170"/>
      <c r="M896" s="170"/>
      <c r="N896" s="170"/>
      <c r="O896" s="170"/>
      <c r="P896" s="170"/>
      <c r="Q896" s="170"/>
      <c r="R896" s="170"/>
    </row>
    <row r="897" spans="1:18" s="166" customFormat="1" x14ac:dyDescent="0.35">
      <c r="A897" s="207"/>
      <c r="B897" s="207"/>
      <c r="C897" s="207"/>
      <c r="D897" s="207"/>
      <c r="E897" s="212" t="str">
        <f xml:space="preserve"> InputsR!E$19</f>
        <v>Years of discounting required for project abandoned at gate 2</v>
      </c>
      <c r="F897" s="216">
        <f xml:space="preserve"> InputsR!F$19</f>
        <v>2</v>
      </c>
      <c r="G897" s="212" t="str">
        <f xml:space="preserve"> InputsR!G$19</f>
        <v>#</v>
      </c>
      <c r="H897" s="170"/>
      <c r="I897" s="170"/>
      <c r="J897" s="170"/>
      <c r="K897" s="170"/>
      <c r="L897" s="170"/>
      <c r="M897" s="170"/>
      <c r="N897" s="170"/>
      <c r="O897" s="170"/>
      <c r="P897" s="170"/>
      <c r="Q897" s="170"/>
      <c r="R897" s="170"/>
    </row>
    <row r="898" spans="1:18" s="166" customFormat="1" x14ac:dyDescent="0.35">
      <c r="A898" s="207"/>
      <c r="B898" s="207"/>
      <c r="C898" s="207"/>
      <c r="D898" s="207"/>
      <c r="E898" s="199" t="s">
        <v>326</v>
      </c>
      <c r="F898" s="208">
        <f xml:space="preserve"> (F894 / F895) * F893 * (1 + F896) ^ F897</f>
        <v>0</v>
      </c>
      <c r="G898" s="199" t="s">
        <v>125</v>
      </c>
      <c r="H898" s="170"/>
      <c r="I898" s="170"/>
      <c r="J898" s="170"/>
      <c r="K898" s="170"/>
      <c r="L898" s="170"/>
      <c r="M898" s="170"/>
      <c r="N898" s="170"/>
      <c r="O898" s="170"/>
      <c r="P898" s="170"/>
      <c r="Q898" s="170"/>
      <c r="R898" s="170"/>
    </row>
    <row r="899" spans="1:18" s="166" customFormat="1" x14ac:dyDescent="0.35">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5">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5">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5">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5">
      <c r="A903" s="207"/>
      <c r="B903" s="207"/>
      <c r="C903" s="207"/>
      <c r="D903" s="207"/>
      <c r="E903" s="212" t="str">
        <f xml:space="preserve"> InputsR!E$27</f>
        <v>Discount rate</v>
      </c>
      <c r="F903" s="213">
        <f xml:space="preserve"> InputsR!F$27</f>
        <v>2.92E-2</v>
      </c>
      <c r="G903" s="212" t="str">
        <f xml:space="preserve"> InputsR!G$27</f>
        <v>%</v>
      </c>
      <c r="H903" s="170"/>
      <c r="I903" s="170"/>
      <c r="J903" s="170"/>
      <c r="K903" s="170"/>
      <c r="L903" s="170"/>
      <c r="M903" s="170"/>
      <c r="N903" s="170"/>
      <c r="O903" s="170"/>
      <c r="P903" s="170"/>
      <c r="Q903" s="170"/>
      <c r="R903" s="170"/>
    </row>
    <row r="904" spans="1:18" s="166" customFormat="1" x14ac:dyDescent="0.35">
      <c r="A904" s="207"/>
      <c r="B904" s="207"/>
      <c r="C904" s="207"/>
      <c r="D904" s="207"/>
      <c r="E904" s="212" t="str">
        <f xml:space="preserve"> InputsR!E$21</f>
        <v>Years of discounting required for project abandoned at gate 3</v>
      </c>
      <c r="F904" s="216">
        <f xml:space="preserve"> InputsR!F$21</f>
        <v>1</v>
      </c>
      <c r="G904" s="212" t="str">
        <f xml:space="preserve"> InputsR!G$21</f>
        <v>#</v>
      </c>
      <c r="H904" s="170"/>
      <c r="I904" s="170"/>
      <c r="J904" s="170"/>
      <c r="K904" s="170"/>
      <c r="L904" s="170"/>
      <c r="M904" s="170"/>
      <c r="N904" s="170"/>
      <c r="O904" s="170"/>
      <c r="P904" s="170"/>
      <c r="Q904" s="170"/>
      <c r="R904" s="170"/>
    </row>
    <row r="905" spans="1:18" s="166" customFormat="1" x14ac:dyDescent="0.35">
      <c r="A905" s="207"/>
      <c r="B905" s="207"/>
      <c r="C905" s="207"/>
      <c r="D905" s="207"/>
      <c r="E905" s="199" t="s">
        <v>327</v>
      </c>
      <c r="F905" s="208">
        <f xml:space="preserve"> (F901 / F902) * F900 * (1 + F903) ^ F904</f>
        <v>0</v>
      </c>
      <c r="G905" s="199" t="s">
        <v>125</v>
      </c>
      <c r="H905" s="170"/>
      <c r="I905" s="170"/>
      <c r="J905" s="170"/>
      <c r="K905" s="170"/>
      <c r="L905" s="170"/>
      <c r="M905" s="170"/>
      <c r="N905" s="170"/>
      <c r="O905" s="170"/>
      <c r="P905" s="170"/>
      <c r="Q905" s="170"/>
      <c r="R905" s="170"/>
    </row>
    <row r="906" spans="1:18" s="166" customFormat="1" x14ac:dyDescent="0.35">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5">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5">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5">
      <c r="A909" s="207"/>
      <c r="B909" s="207"/>
      <c r="C909" s="207"/>
      <c r="D909" s="207"/>
      <c r="E909" s="199" t="s">
        <v>328</v>
      </c>
      <c r="F909" s="208">
        <f>SUM( F907:F908 )</f>
        <v>0</v>
      </c>
      <c r="G909" s="199" t="s">
        <v>125</v>
      </c>
      <c r="H909" s="170"/>
      <c r="I909" s="170"/>
      <c r="J909" s="170"/>
      <c r="K909" s="170"/>
      <c r="L909" s="170"/>
      <c r="M909" s="170"/>
      <c r="N909" s="170"/>
      <c r="O909" s="170"/>
      <c r="P909" s="170"/>
      <c r="Q909" s="170"/>
      <c r="R909" s="170"/>
    </row>
    <row r="910" spans="1:18" s="166" customFormat="1" x14ac:dyDescent="0.35">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5">
      <c r="A911" s="207"/>
      <c r="B911" s="207"/>
      <c r="C911" s="207"/>
      <c r="D911" s="120" t="s">
        <v>194</v>
      </c>
      <c r="E911" s="120"/>
      <c r="F911" s="208"/>
      <c r="G911" s="199"/>
      <c r="H911" s="170"/>
      <c r="I911" s="170"/>
      <c r="J911" s="170"/>
      <c r="K911" s="170"/>
      <c r="L911" s="170"/>
      <c r="M911" s="170"/>
      <c r="N911" s="170"/>
      <c r="O911" s="170"/>
      <c r="P911" s="170"/>
      <c r="Q911" s="170"/>
      <c r="R911" s="170"/>
    </row>
    <row r="912" spans="1:18" s="166" customFormat="1" x14ac:dyDescent="0.35">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5">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5">
      <c r="A914" s="207"/>
      <c r="B914" s="207"/>
      <c r="C914" s="207"/>
      <c r="D914" s="207"/>
      <c r="E914" s="212" t="str">
        <f xml:space="preserve"> InputsR!E$27</f>
        <v>Discount rate</v>
      </c>
      <c r="F914" s="213">
        <f xml:space="preserve"> InputsR!F$27</f>
        <v>2.92E-2</v>
      </c>
      <c r="G914" s="212" t="str">
        <f xml:space="preserve"> InputsR!G$27</f>
        <v>%</v>
      </c>
      <c r="H914" s="170"/>
      <c r="I914" s="170"/>
      <c r="J914" s="170"/>
      <c r="K914" s="170"/>
      <c r="L914" s="170"/>
      <c r="M914" s="170"/>
      <c r="N914" s="170"/>
      <c r="O914" s="170"/>
      <c r="P914" s="170"/>
      <c r="Q914" s="170"/>
      <c r="R914" s="170"/>
    </row>
    <row r="915" spans="1:18" s="166" customFormat="1" x14ac:dyDescent="0.35">
      <c r="A915" s="207"/>
      <c r="B915" s="207"/>
      <c r="C915" s="207"/>
      <c r="D915" s="207"/>
      <c r="E915" s="212" t="str">
        <f xml:space="preserve"> InputsR!E$21</f>
        <v>Years of discounting required for project abandoned at gate 3</v>
      </c>
      <c r="F915" s="216">
        <f xml:space="preserve"> InputsR!F$21</f>
        <v>1</v>
      </c>
      <c r="G915" s="212" t="str">
        <f xml:space="preserve"> InputsR!G$21</f>
        <v>#</v>
      </c>
      <c r="H915" s="170"/>
      <c r="I915" s="170"/>
      <c r="J915" s="170"/>
      <c r="K915" s="170"/>
      <c r="L915" s="170"/>
      <c r="M915" s="170"/>
      <c r="N915" s="170"/>
      <c r="O915" s="170"/>
      <c r="P915" s="170"/>
      <c r="Q915" s="170"/>
      <c r="R915" s="170"/>
    </row>
    <row r="916" spans="1:18" s="166" customFormat="1" x14ac:dyDescent="0.35">
      <c r="A916" s="207"/>
      <c r="B916" s="207"/>
      <c r="C916" s="207"/>
      <c r="D916" s="207"/>
      <c r="E916" s="199" t="s">
        <v>329</v>
      </c>
      <c r="F916" s="208">
        <f xml:space="preserve"> F913 * (1 + F914) ^ F915</f>
        <v>0</v>
      </c>
      <c r="G916" s="199" t="s">
        <v>125</v>
      </c>
      <c r="H916" s="170"/>
      <c r="I916" s="170"/>
      <c r="J916" s="170"/>
      <c r="K916" s="170"/>
      <c r="L916" s="170"/>
      <c r="M916" s="170"/>
      <c r="N916" s="170"/>
      <c r="O916" s="170"/>
      <c r="P916" s="170"/>
      <c r="Q916" s="170"/>
      <c r="R916" s="170"/>
    </row>
    <row r="917" spans="1:18" s="166" customFormat="1" x14ac:dyDescent="0.35">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5">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5">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5">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5">
      <c r="A921" s="207"/>
      <c r="B921" s="207"/>
      <c r="C921" s="207"/>
      <c r="D921" s="207"/>
      <c r="E921" s="212" t="str">
        <f xml:space="preserve"> InputsR!E$83</f>
        <v>Gate [unfunded scheme 1] has progressed to (up to gate 4)</v>
      </c>
      <c r="F921" s="217">
        <f xml:space="preserve"> InputsR!F$83</f>
        <v>0</v>
      </c>
      <c r="G921" s="212" t="str">
        <f xml:space="preserve"> InputsR!G$83</f>
        <v>#</v>
      </c>
      <c r="H921" s="170"/>
      <c r="I921" s="170"/>
      <c r="J921" s="170"/>
      <c r="K921" s="170"/>
      <c r="L921" s="170"/>
      <c r="M921" s="170"/>
      <c r="N921" s="170"/>
      <c r="O921" s="170"/>
      <c r="P921" s="170"/>
      <c r="Q921" s="170"/>
      <c r="R921" s="170"/>
    </row>
    <row r="922" spans="1:18" s="166" customFormat="1" x14ac:dyDescent="0.35">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5">
      <c r="A923" s="207"/>
      <c r="B923" s="207"/>
      <c r="C923" s="207"/>
      <c r="D923" s="207"/>
      <c r="E923" s="200" t="s">
        <v>330</v>
      </c>
      <c r="F923" s="208">
        <f xml:space="preserve"> ( IF(F921 = 4, 0, IF(F921 = 3, F920, IF(F921 = 2, F919, IF(F921 = 1, F918) ) ) ) - F922 )</f>
        <v>0</v>
      </c>
      <c r="G923" s="199" t="s">
        <v>125</v>
      </c>
      <c r="H923" s="170"/>
      <c r="I923" s="170"/>
      <c r="J923" s="170"/>
      <c r="K923" s="170"/>
      <c r="L923" s="170"/>
      <c r="M923" s="170"/>
      <c r="N923" s="170"/>
      <c r="O923" s="170"/>
      <c r="P923" s="170"/>
      <c r="Q923" s="170"/>
      <c r="R923" s="170"/>
    </row>
    <row r="924" spans="1:18" s="143" customFormat="1" x14ac:dyDescent="0.35">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5">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5">
      <c r="A926" s="111"/>
      <c r="B926" s="111"/>
      <c r="C926" s="111"/>
      <c r="D926" s="111"/>
      <c r="E926" s="167" t="str">
        <f xml:space="preserve"> InputsR!E$27</f>
        <v>Discount rate</v>
      </c>
      <c r="F926" s="167">
        <f xml:space="preserve"> InputsR!F$27</f>
        <v>2.92E-2</v>
      </c>
      <c r="G926" s="167" t="str">
        <f xml:space="preserve"> InputsR!G$27</f>
        <v>%</v>
      </c>
      <c r="H926" s="167"/>
      <c r="I926" s="167"/>
      <c r="J926" s="167"/>
      <c r="K926" s="167"/>
      <c r="L926" s="167"/>
      <c r="M926" s="167"/>
      <c r="N926" s="167"/>
      <c r="O926" s="167"/>
      <c r="P926" s="167"/>
      <c r="Q926" s="167"/>
      <c r="R926" s="167"/>
    </row>
    <row r="927" spans="1:18" s="143" customFormat="1" x14ac:dyDescent="0.35">
      <c r="A927" s="111"/>
      <c r="B927" s="111"/>
      <c r="C927" s="111"/>
      <c r="D927" s="111"/>
      <c r="E927" s="111" t="str">
        <f xml:space="preserve"> InputsR!E$83</f>
        <v>Gate [unfunded scheme 1] has progressed to (up to gate 4)</v>
      </c>
      <c r="F927" s="111">
        <f xml:space="preserve"> InputsR!F$83</f>
        <v>0</v>
      </c>
      <c r="G927" s="111" t="str">
        <f xml:space="preserve"> InputsR!G$83</f>
        <v>#</v>
      </c>
      <c r="H927" s="111"/>
      <c r="I927" s="111"/>
      <c r="J927" s="111"/>
      <c r="K927" s="111"/>
      <c r="L927" s="111"/>
      <c r="M927" s="111"/>
      <c r="N927" s="111"/>
      <c r="O927" s="111"/>
      <c r="P927" s="111"/>
      <c r="Q927" s="111"/>
      <c r="R927" s="111"/>
    </row>
    <row r="928" spans="1:18" s="143" customFormat="1" x14ac:dyDescent="0.35">
      <c r="A928" s="111"/>
      <c r="B928" s="111"/>
      <c r="C928" s="111"/>
      <c r="D928" s="111"/>
      <c r="E928" s="67" t="str">
        <f xml:space="preserve"> Time!E$50</f>
        <v>Forecast Period Flag</v>
      </c>
      <c r="F928" s="67">
        <f xml:space="preserve"> Time!F$50</f>
        <v>0</v>
      </c>
      <c r="G928" s="67" t="str">
        <f xml:space="preserve"> Time!G$50</f>
        <v>flag</v>
      </c>
      <c r="H928" s="177">
        <f xml:space="preserve"> Time!H$50</f>
        <v>4</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0</v>
      </c>
    </row>
    <row r="929" spans="1:18" s="143" customFormat="1" x14ac:dyDescent="0.35">
      <c r="A929" s="111"/>
      <c r="B929" s="111"/>
      <c r="C929" s="111"/>
      <c r="D929" s="111"/>
      <c r="E929" s="199" t="s">
        <v>331</v>
      </c>
      <c r="F929" s="173">
        <f xml:space="preserve"> IF( F927 = 4, 0, F925 * ( 1 + F926 ) ^ ( H928 - F927 ) - F925 )</f>
        <v>0</v>
      </c>
      <c r="G929" s="170" t="s">
        <v>125</v>
      </c>
      <c r="H929" s="170"/>
      <c r="I929" s="170"/>
      <c r="J929" s="175"/>
      <c r="K929" s="175"/>
      <c r="L929" s="175"/>
      <c r="M929" s="175"/>
      <c r="N929" s="175"/>
      <c r="O929" s="175"/>
      <c r="P929" s="175"/>
      <c r="Q929" s="175"/>
      <c r="R929" s="175"/>
    </row>
    <row r="930" spans="1:18" s="143" customFormat="1" x14ac:dyDescent="0.35">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5">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5">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5">
      <c r="A933" s="111"/>
      <c r="B933" s="111"/>
      <c r="C933" s="111"/>
      <c r="D933" s="111"/>
      <c r="E933" s="170" t="s">
        <v>332</v>
      </c>
      <c r="F933" s="192">
        <f xml:space="preserve"> F931 + F932</f>
        <v>0</v>
      </c>
      <c r="G933" s="191" t="s">
        <v>125</v>
      </c>
      <c r="H933" s="170"/>
      <c r="I933" s="170"/>
      <c r="J933" s="175"/>
      <c r="K933" s="175"/>
      <c r="L933" s="175"/>
      <c r="M933" s="175"/>
      <c r="N933" s="175"/>
      <c r="O933" s="175"/>
      <c r="P933" s="175"/>
      <c r="Q933" s="175"/>
      <c r="R933" s="175"/>
    </row>
    <row r="934" spans="1:18" s="143" customFormat="1" x14ac:dyDescent="0.35">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5">
      <c r="A935" s="111"/>
      <c r="B935" s="111"/>
      <c r="C935" s="111"/>
      <c r="D935" s="111"/>
      <c r="E935" s="111" t="str">
        <f xml:space="preserve"> InputsR!E$100</f>
        <v>Company 4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5">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5">
      <c r="A937" s="111"/>
      <c r="B937" s="111"/>
      <c r="C937" s="111"/>
      <c r="D937" s="111"/>
      <c r="E937" s="111" t="str">
        <f xml:space="preserve"> InputsR!E$114</f>
        <v>Company 4 penalty for [unfunded scheme 1]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5">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4">
      <c r="A939" s="111"/>
      <c r="B939" s="111"/>
      <c r="C939" s="111"/>
      <c r="D939" s="111"/>
      <c r="E939" s="178" t="s">
        <v>333</v>
      </c>
      <c r="F939" s="179">
        <f xml:space="preserve"> F935 * ( F936 + F937 + F938 )</f>
        <v>0</v>
      </c>
      <c r="G939" s="178" t="s">
        <v>125</v>
      </c>
      <c r="H939" s="178"/>
      <c r="I939" s="178"/>
      <c r="J939" s="178"/>
      <c r="K939" s="178"/>
      <c r="L939" s="178"/>
      <c r="M939" s="178"/>
      <c r="N939" s="178"/>
      <c r="O939" s="178"/>
      <c r="P939" s="178"/>
      <c r="Q939" s="178"/>
      <c r="R939" s="178"/>
    </row>
    <row r="940" spans="1:18" s="166" customFormat="1" ht="15" thickTop="1" x14ac:dyDescent="0.35">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5">
      <c r="A941" s="111"/>
      <c r="B941" s="111"/>
      <c r="C941" s="111"/>
      <c r="D941" s="111"/>
      <c r="E941" s="111" t="str">
        <f xml:space="preserve"> InputsR!E$100</f>
        <v>Company 4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5">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5">
      <c r="A943" s="111"/>
      <c r="B943" s="111"/>
      <c r="C943" s="111"/>
      <c r="D943" s="111"/>
      <c r="E943" s="111" t="str">
        <f xml:space="preserve"> InputsR!E$114</f>
        <v>Company 4 penalty for [unfunded scheme 1]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5">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4">
      <c r="A945" s="244"/>
      <c r="B945" s="244"/>
      <c r="C945" s="244"/>
      <c r="D945" s="244"/>
      <c r="E945" s="178" t="s">
        <v>334</v>
      </c>
      <c r="F945" s="179">
        <f xml:space="preserve"> ( 1 - F941 ) * ( F942 + F943 + F944 )</f>
        <v>0</v>
      </c>
      <c r="G945" s="178" t="s">
        <v>125</v>
      </c>
      <c r="H945" s="178"/>
      <c r="I945" s="178"/>
      <c r="J945" s="178"/>
      <c r="K945" s="178"/>
      <c r="L945" s="178"/>
      <c r="M945" s="178"/>
      <c r="N945" s="178"/>
      <c r="O945" s="178"/>
      <c r="P945" s="178"/>
      <c r="Q945" s="178"/>
      <c r="R945" s="178"/>
    </row>
    <row r="946" spans="1:18" ht="15" thickTop="1" x14ac:dyDescent="0.35">
      <c r="A946" s="244"/>
      <c r="B946" s="244"/>
      <c r="C946" s="244"/>
      <c r="D946" s="244"/>
      <c r="E946" s="180"/>
      <c r="F946" s="181"/>
      <c r="G946" s="180"/>
      <c r="H946" s="180"/>
      <c r="I946" s="180"/>
      <c r="J946" s="180"/>
      <c r="K946" s="180"/>
      <c r="L946" s="180"/>
      <c r="M946" s="180"/>
      <c r="N946" s="180"/>
      <c r="O946" s="180"/>
      <c r="P946" s="180"/>
      <c r="Q946" s="180"/>
      <c r="R946" s="180"/>
    </row>
    <row r="947" spans="1:18" x14ac:dyDescent="0.35">
      <c r="A947" s="102" t="s">
        <v>88</v>
      </c>
      <c r="B947" s="145"/>
      <c r="C947" s="145"/>
      <c r="D947" s="145"/>
      <c r="E947" s="145"/>
      <c r="F947" s="145"/>
      <c r="G947" s="145"/>
      <c r="H947" s="145"/>
      <c r="I947" s="145"/>
      <c r="J947" s="145"/>
      <c r="K947" s="145"/>
      <c r="L947" s="145"/>
      <c r="M947" s="145"/>
      <c r="N947" s="145"/>
      <c r="O947" s="145"/>
      <c r="P947" s="145"/>
      <c r="Q947" s="145"/>
      <c r="R947" s="145"/>
    </row>
    <row r="948" spans="1:18" x14ac:dyDescent="0.35">
      <c r="A948"/>
      <c r="B948"/>
      <c r="C948"/>
      <c r="D948"/>
      <c r="E948"/>
      <c r="F948"/>
      <c r="G948"/>
      <c r="H948"/>
      <c r="I948"/>
      <c r="J948"/>
      <c r="K948"/>
      <c r="L948"/>
      <c r="M948"/>
      <c r="N948"/>
      <c r="O948"/>
      <c r="P948"/>
      <c r="Q948"/>
      <c r="R948"/>
    </row>
    <row r="949" spans="1:18" hidden="1" x14ac:dyDescent="0.35">
      <c r="A949"/>
      <c r="B949"/>
      <c r="C949"/>
      <c r="D949"/>
      <c r="E949"/>
      <c r="F949"/>
      <c r="G949"/>
      <c r="H949"/>
      <c r="I949"/>
      <c r="J949"/>
      <c r="K949"/>
      <c r="L949"/>
      <c r="M949"/>
      <c r="N949"/>
      <c r="O949"/>
      <c r="P949"/>
      <c r="Q949"/>
      <c r="R949"/>
    </row>
    <row r="950" spans="1:18" hidden="1" x14ac:dyDescent="0.35">
      <c r="A950"/>
      <c r="B950"/>
      <c r="C950"/>
      <c r="D950"/>
      <c r="E950"/>
      <c r="F950"/>
      <c r="G950"/>
      <c r="H950"/>
      <c r="I950"/>
      <c r="J950"/>
      <c r="K950"/>
      <c r="L950"/>
      <c r="M950"/>
      <c r="N950"/>
      <c r="O950"/>
      <c r="P950"/>
      <c r="Q950"/>
      <c r="R950"/>
    </row>
    <row r="951" spans="1:18" hidden="1" x14ac:dyDescent="0.35">
      <c r="A951"/>
      <c r="B951"/>
      <c r="C951"/>
      <c r="D951"/>
      <c r="E951"/>
      <c r="F951"/>
      <c r="G951"/>
      <c r="H951"/>
      <c r="I951"/>
      <c r="J951"/>
      <c r="K951"/>
      <c r="L951"/>
      <c r="M951"/>
      <c r="N951"/>
      <c r="O951"/>
      <c r="P951"/>
      <c r="Q951"/>
      <c r="R951"/>
    </row>
    <row r="952" spans="1:18" hidden="1" x14ac:dyDescent="0.35">
      <c r="A952"/>
      <c r="B952"/>
      <c r="C952"/>
      <c r="D952"/>
      <c r="E952"/>
      <c r="F952"/>
      <c r="G952"/>
      <c r="H952"/>
      <c r="I952"/>
      <c r="J952"/>
      <c r="K952"/>
      <c r="L952"/>
      <c r="M952"/>
      <c r="N952"/>
      <c r="O952"/>
      <c r="P952"/>
      <c r="Q952"/>
      <c r="R952"/>
    </row>
    <row r="953" spans="1:18" hidden="1" x14ac:dyDescent="0.35">
      <c r="A953"/>
      <c r="B953"/>
      <c r="C953"/>
      <c r="D953"/>
      <c r="E953"/>
      <c r="F953"/>
      <c r="G953"/>
      <c r="H953"/>
      <c r="I953"/>
      <c r="J953"/>
      <c r="K953"/>
      <c r="L953"/>
      <c r="M953"/>
      <c r="N953"/>
      <c r="O953"/>
      <c r="P953"/>
      <c r="Q953"/>
      <c r="R953"/>
    </row>
    <row r="954" spans="1:18" hidden="1" x14ac:dyDescent="0.35">
      <c r="A954"/>
      <c r="B954"/>
      <c r="C954"/>
      <c r="D954"/>
      <c r="E954"/>
      <c r="F954"/>
      <c r="G954"/>
      <c r="H954"/>
      <c r="I954"/>
      <c r="J954"/>
      <c r="K954"/>
      <c r="L954"/>
      <c r="M954"/>
      <c r="N954"/>
      <c r="O954"/>
      <c r="P954"/>
      <c r="Q954"/>
      <c r="R954"/>
    </row>
    <row r="955" spans="1:18" hidden="1" x14ac:dyDescent="0.35">
      <c r="A955"/>
      <c r="B955"/>
      <c r="C955"/>
      <c r="D955"/>
      <c r="E955"/>
      <c r="F955"/>
      <c r="G955"/>
      <c r="H955"/>
      <c r="I955"/>
      <c r="J955"/>
      <c r="K955"/>
      <c r="L955"/>
      <c r="M955"/>
      <c r="N955"/>
      <c r="O955"/>
      <c r="P955"/>
      <c r="Q955"/>
      <c r="R955"/>
    </row>
    <row r="956" spans="1:18" hidden="1" x14ac:dyDescent="0.35">
      <c r="A956"/>
      <c r="B956"/>
      <c r="C956"/>
      <c r="D956"/>
      <c r="E956"/>
      <c r="F956"/>
      <c r="G956"/>
      <c r="H956"/>
      <c r="I956"/>
      <c r="J956"/>
      <c r="K956"/>
      <c r="L956"/>
      <c r="M956"/>
      <c r="N956"/>
      <c r="O956"/>
      <c r="P956"/>
      <c r="Q956"/>
      <c r="R956"/>
    </row>
    <row r="957" spans="1:18" hidden="1" x14ac:dyDescent="0.35">
      <c r="A957"/>
      <c r="B957"/>
      <c r="C957"/>
      <c r="D957"/>
      <c r="E957"/>
      <c r="F957"/>
      <c r="G957"/>
      <c r="H957"/>
      <c r="I957"/>
      <c r="J957"/>
      <c r="K957"/>
      <c r="L957"/>
      <c r="M957"/>
      <c r="N957"/>
      <c r="O957"/>
      <c r="P957"/>
      <c r="Q957"/>
      <c r="R957"/>
    </row>
    <row r="958" spans="1:18" hidden="1" x14ac:dyDescent="0.35">
      <c r="A958"/>
      <c r="B958"/>
      <c r="C958"/>
      <c r="D958"/>
      <c r="E958"/>
      <c r="F958"/>
      <c r="G958"/>
      <c r="H958"/>
      <c r="I958"/>
      <c r="J958"/>
      <c r="K958"/>
      <c r="L958"/>
      <c r="M958"/>
      <c r="N958"/>
      <c r="O958"/>
      <c r="P958"/>
      <c r="Q958"/>
      <c r="R958"/>
    </row>
    <row r="959" spans="1:18" hidden="1" x14ac:dyDescent="0.35">
      <c r="A959"/>
      <c r="B959"/>
      <c r="C959"/>
      <c r="D959"/>
      <c r="E959"/>
      <c r="F959"/>
      <c r="G959"/>
      <c r="H959"/>
      <c r="I959"/>
      <c r="J959"/>
      <c r="K959"/>
      <c r="L959"/>
      <c r="M959"/>
      <c r="N959"/>
      <c r="O959"/>
      <c r="P959"/>
      <c r="Q959"/>
      <c r="R959"/>
    </row>
    <row r="960" spans="1:18" hidden="1" x14ac:dyDescent="0.35">
      <c r="A960"/>
      <c r="B960"/>
      <c r="C960"/>
      <c r="D960"/>
      <c r="E960"/>
      <c r="F960"/>
      <c r="G960"/>
      <c r="H960"/>
      <c r="I960"/>
      <c r="J960"/>
      <c r="K960"/>
      <c r="L960"/>
      <c r="M960"/>
      <c r="N960"/>
      <c r="O960"/>
      <c r="P960"/>
      <c r="Q960"/>
      <c r="R960"/>
    </row>
    <row r="961" customFormat="1" hidden="1" x14ac:dyDescent="0.35"/>
    <row r="962" customFormat="1" hidden="1" x14ac:dyDescent="0.35"/>
    <row r="963" customFormat="1" hidden="1" x14ac:dyDescent="0.35"/>
    <row r="964" customFormat="1" hidden="1" x14ac:dyDescent="0.35"/>
    <row r="965" customFormat="1" hidden="1" x14ac:dyDescent="0.35"/>
    <row r="966" customFormat="1" hidden="1" x14ac:dyDescent="0.35"/>
    <row r="967" customFormat="1" hidden="1" x14ac:dyDescent="0.35"/>
    <row r="968" customFormat="1" hidden="1" x14ac:dyDescent="0.35"/>
    <row r="969" customFormat="1" hidden="1" x14ac:dyDescent="0.35"/>
    <row r="970" customFormat="1" hidden="1" x14ac:dyDescent="0.35"/>
    <row r="971" customFormat="1" hidden="1" x14ac:dyDescent="0.35"/>
    <row r="972" customFormat="1" hidden="1" x14ac:dyDescent="0.35"/>
    <row r="973" customFormat="1" hidden="1" x14ac:dyDescent="0.35"/>
    <row r="974" customFormat="1" hidden="1" x14ac:dyDescent="0.35"/>
    <row r="975" customFormat="1" hidden="1" x14ac:dyDescent="0.35"/>
    <row r="976" customFormat="1" hidden="1" x14ac:dyDescent="0.35"/>
    <row r="977" customFormat="1" hidden="1" x14ac:dyDescent="0.35"/>
    <row r="978" customFormat="1" hidden="1" x14ac:dyDescent="0.35"/>
    <row r="979" customFormat="1" hidden="1" x14ac:dyDescent="0.35"/>
    <row r="980" customFormat="1" hidden="1" x14ac:dyDescent="0.35"/>
    <row r="981" customFormat="1" hidden="1" x14ac:dyDescent="0.35"/>
    <row r="982" customFormat="1" hidden="1" x14ac:dyDescent="0.35"/>
    <row r="983" customFormat="1" hidden="1" x14ac:dyDescent="0.35"/>
    <row r="984" customFormat="1" hidden="1" x14ac:dyDescent="0.35"/>
    <row r="985" customFormat="1" hidden="1" x14ac:dyDescent="0.35"/>
    <row r="986" customFormat="1" hidden="1" x14ac:dyDescent="0.35"/>
    <row r="987" customFormat="1" hidden="1" x14ac:dyDescent="0.35"/>
    <row r="988" customFormat="1" hidden="1" x14ac:dyDescent="0.35"/>
    <row r="989" customFormat="1" hidden="1" x14ac:dyDescent="0.35"/>
    <row r="990" customFormat="1" hidden="1" x14ac:dyDescent="0.35"/>
    <row r="991" customFormat="1" hidden="1" x14ac:dyDescent="0.35"/>
    <row r="992" customFormat="1" hidden="1" x14ac:dyDescent="0.35"/>
    <row r="993" customFormat="1" hidden="1" x14ac:dyDescent="0.35"/>
    <row r="994" customFormat="1" hidden="1" x14ac:dyDescent="0.35"/>
    <row r="995" customFormat="1" hidden="1" x14ac:dyDescent="0.35"/>
    <row r="996" customFormat="1" hidden="1" x14ac:dyDescent="0.35"/>
    <row r="997" customFormat="1" hidden="1" x14ac:dyDescent="0.35"/>
    <row r="998" customFormat="1" hidden="1" x14ac:dyDescent="0.35"/>
    <row r="999" customFormat="1" hidden="1" x14ac:dyDescent="0.35"/>
    <row r="1000" customFormat="1" hidden="1" x14ac:dyDescent="0.35"/>
    <row r="1001" customFormat="1" hidden="1" x14ac:dyDescent="0.35"/>
    <row r="1002" customFormat="1" hidden="1" x14ac:dyDescent="0.35"/>
    <row r="1003" customFormat="1" hidden="1" x14ac:dyDescent="0.35"/>
    <row r="1004" customFormat="1" hidden="1" x14ac:dyDescent="0.35"/>
    <row r="1005" customFormat="1" hidden="1" x14ac:dyDescent="0.35"/>
    <row r="1006" customFormat="1" hidden="1" x14ac:dyDescent="0.35"/>
    <row r="1007" customFormat="1" hidden="1" x14ac:dyDescent="0.35"/>
    <row r="1008" customFormat="1" hidden="1" x14ac:dyDescent="0.35"/>
    <row r="1009" customFormat="1" hidden="1" x14ac:dyDescent="0.35"/>
    <row r="1010" customFormat="1" hidden="1" x14ac:dyDescent="0.35"/>
    <row r="1011" customFormat="1" hidden="1" x14ac:dyDescent="0.35"/>
    <row r="1012" customFormat="1" hidden="1" x14ac:dyDescent="0.35"/>
    <row r="1013" customFormat="1" hidden="1" x14ac:dyDescent="0.35"/>
    <row r="1014" customFormat="1" hidden="1" x14ac:dyDescent="0.35"/>
    <row r="1015" customFormat="1" hidden="1" x14ac:dyDescent="0.35"/>
    <row r="1016" customFormat="1" hidden="1" x14ac:dyDescent="0.35"/>
    <row r="1017" customFormat="1" hidden="1" x14ac:dyDescent="0.35"/>
    <row r="1018" customFormat="1" hidden="1" x14ac:dyDescent="0.35"/>
    <row r="1019" customFormat="1" hidden="1" x14ac:dyDescent="0.35"/>
    <row r="1020" customFormat="1" hidden="1" x14ac:dyDescent="0.35"/>
    <row r="1021" customFormat="1" hidden="1" x14ac:dyDescent="0.35"/>
    <row r="1022" customFormat="1" hidden="1" x14ac:dyDescent="0.35"/>
    <row r="1023" customFormat="1" hidden="1" x14ac:dyDescent="0.35"/>
    <row r="1024" customFormat="1" hidden="1" x14ac:dyDescent="0.35"/>
    <row r="1025" customFormat="1" hidden="1" x14ac:dyDescent="0.35"/>
    <row r="1026" customFormat="1" hidden="1" x14ac:dyDescent="0.35"/>
    <row r="1027" customFormat="1" hidden="1" x14ac:dyDescent="0.35"/>
    <row r="1028" customFormat="1" hidden="1" x14ac:dyDescent="0.35"/>
    <row r="1029" customFormat="1" hidden="1" x14ac:dyDescent="0.35"/>
    <row r="1030" customFormat="1" hidden="1" x14ac:dyDescent="0.35"/>
    <row r="1031" customFormat="1" hidden="1" x14ac:dyDescent="0.35"/>
    <row r="1032" customFormat="1" hidden="1" x14ac:dyDescent="0.35"/>
    <row r="1033" customFormat="1" hidden="1" x14ac:dyDescent="0.35"/>
    <row r="1034" customFormat="1" hidden="1" x14ac:dyDescent="0.35"/>
    <row r="1035" customFormat="1" hidden="1" x14ac:dyDescent="0.35"/>
    <row r="1036" customFormat="1" hidden="1" x14ac:dyDescent="0.35"/>
    <row r="1037" customFormat="1" hidden="1" x14ac:dyDescent="0.35"/>
    <row r="1038" customFormat="1" hidden="1" x14ac:dyDescent="0.35"/>
    <row r="1039" customFormat="1" hidden="1" x14ac:dyDescent="0.35"/>
    <row r="1040" customFormat="1" hidden="1" x14ac:dyDescent="0.35"/>
    <row r="1041" customFormat="1" hidden="1" x14ac:dyDescent="0.35"/>
    <row r="1042" customFormat="1" hidden="1" x14ac:dyDescent="0.35"/>
    <row r="1043" customFormat="1" hidden="1" x14ac:dyDescent="0.35"/>
    <row r="1044" customFormat="1" hidden="1" x14ac:dyDescent="0.35"/>
    <row r="1045" customFormat="1" hidden="1" x14ac:dyDescent="0.35"/>
    <row r="1046" customFormat="1" hidden="1" x14ac:dyDescent="0.35"/>
    <row r="1047" customFormat="1" hidden="1" x14ac:dyDescent="0.35"/>
    <row r="1048" customFormat="1" hidden="1" x14ac:dyDescent="0.35"/>
    <row r="1049" customFormat="1" hidden="1" x14ac:dyDescent="0.35"/>
    <row r="1050" customFormat="1" hidden="1" x14ac:dyDescent="0.35"/>
    <row r="1051" customFormat="1" hidden="1" x14ac:dyDescent="0.35"/>
    <row r="1052" customFormat="1" hidden="1" x14ac:dyDescent="0.35"/>
    <row r="1053" customFormat="1" hidden="1" x14ac:dyDescent="0.35"/>
    <row r="1054" customFormat="1" hidden="1" x14ac:dyDescent="0.35"/>
    <row r="1055" customFormat="1" hidden="1" x14ac:dyDescent="0.35"/>
    <row r="1056" customFormat="1" hidden="1" x14ac:dyDescent="0.35"/>
    <row r="1057" customFormat="1" hidden="1" x14ac:dyDescent="0.35"/>
    <row r="1058" customFormat="1" hidden="1" x14ac:dyDescent="0.35"/>
    <row r="1059" customFormat="1" hidden="1" x14ac:dyDescent="0.35"/>
    <row r="1060" customFormat="1" hidden="1" x14ac:dyDescent="0.35"/>
    <row r="1061" customFormat="1" hidden="1" x14ac:dyDescent="0.35"/>
    <row r="1062" customFormat="1" hidden="1" x14ac:dyDescent="0.35"/>
    <row r="1063" customFormat="1" hidden="1" x14ac:dyDescent="0.35"/>
    <row r="1064" customFormat="1" hidden="1" x14ac:dyDescent="0.35"/>
    <row r="1065" customFormat="1" hidden="1" x14ac:dyDescent="0.35"/>
    <row r="1066" customFormat="1" hidden="1" x14ac:dyDescent="0.35"/>
    <row r="1067" customFormat="1" hidden="1" x14ac:dyDescent="0.35"/>
    <row r="1068" customFormat="1" hidden="1" x14ac:dyDescent="0.35"/>
    <row r="1069" customFormat="1" hidden="1" x14ac:dyDescent="0.35"/>
    <row r="1070" customFormat="1" hidden="1" x14ac:dyDescent="0.35"/>
    <row r="1071" customFormat="1" hidden="1" x14ac:dyDescent="0.35"/>
    <row r="1072" customFormat="1" hidden="1" x14ac:dyDescent="0.35"/>
    <row r="1073" customFormat="1" hidden="1" x14ac:dyDescent="0.35"/>
    <row r="1074" customFormat="1" hidden="1" x14ac:dyDescent="0.35"/>
    <row r="1075" customFormat="1" hidden="1" x14ac:dyDescent="0.35"/>
    <row r="1076" customFormat="1" hidden="1" x14ac:dyDescent="0.35"/>
    <row r="1077" customFormat="1" hidden="1" x14ac:dyDescent="0.35"/>
    <row r="1078" customFormat="1" hidden="1" x14ac:dyDescent="0.35"/>
    <row r="1079" customFormat="1" hidden="1" x14ac:dyDescent="0.35"/>
    <row r="1080" customFormat="1" hidden="1" x14ac:dyDescent="0.35"/>
    <row r="1081" customFormat="1" hidden="1" x14ac:dyDescent="0.35"/>
    <row r="1082" customFormat="1" hidden="1" x14ac:dyDescent="0.35"/>
    <row r="1083" customFormat="1" hidden="1" x14ac:dyDescent="0.35"/>
    <row r="1084" customFormat="1" hidden="1" x14ac:dyDescent="0.35"/>
    <row r="1085" customFormat="1" hidden="1" x14ac:dyDescent="0.35"/>
    <row r="1086" customFormat="1" hidden="1" x14ac:dyDescent="0.35"/>
    <row r="1087" customFormat="1" hidden="1" x14ac:dyDescent="0.35"/>
    <row r="1088" customFormat="1" hidden="1" x14ac:dyDescent="0.35"/>
    <row r="1089" customFormat="1" hidden="1" x14ac:dyDescent="0.35"/>
    <row r="1090" customFormat="1" hidden="1" x14ac:dyDescent="0.35"/>
    <row r="1091" customFormat="1" hidden="1" x14ac:dyDescent="0.35"/>
    <row r="1092" customFormat="1" hidden="1" x14ac:dyDescent="0.35"/>
    <row r="1093" customFormat="1" hidden="1" x14ac:dyDescent="0.35"/>
    <row r="1094" customFormat="1" hidden="1" x14ac:dyDescent="0.35"/>
    <row r="1095" customFormat="1" hidden="1" x14ac:dyDescent="0.35"/>
    <row r="1096" customFormat="1" hidden="1" x14ac:dyDescent="0.35"/>
    <row r="1097" customFormat="1" hidden="1" x14ac:dyDescent="0.35"/>
    <row r="1098" customFormat="1" hidden="1" x14ac:dyDescent="0.35"/>
    <row r="1099" customFormat="1" hidden="1" x14ac:dyDescent="0.35"/>
    <row r="1100" customFormat="1" hidden="1" x14ac:dyDescent="0.35"/>
    <row r="1101" customFormat="1" hidden="1" x14ac:dyDescent="0.35"/>
    <row r="1102" customFormat="1" hidden="1" x14ac:dyDescent="0.35"/>
    <row r="1103" customFormat="1" hidden="1" x14ac:dyDescent="0.35"/>
    <row r="1104" customFormat="1" hidden="1" x14ac:dyDescent="0.35"/>
    <row r="1105" customFormat="1" hidden="1" x14ac:dyDescent="0.35"/>
    <row r="1106" customFormat="1" hidden="1" x14ac:dyDescent="0.35"/>
    <row r="1107" customFormat="1" hidden="1" x14ac:dyDescent="0.35"/>
    <row r="1108" customFormat="1" hidden="1" x14ac:dyDescent="0.35"/>
    <row r="1109" customFormat="1" hidden="1" x14ac:dyDescent="0.35"/>
    <row r="1110" customFormat="1" hidden="1" x14ac:dyDescent="0.35"/>
    <row r="1111" customFormat="1" hidden="1" x14ac:dyDescent="0.35"/>
    <row r="1112" customFormat="1" hidden="1" x14ac:dyDescent="0.35"/>
    <row r="1113" customFormat="1" hidden="1" x14ac:dyDescent="0.35"/>
    <row r="1114" customFormat="1" hidden="1" x14ac:dyDescent="0.35"/>
    <row r="1115" customFormat="1" hidden="1" x14ac:dyDescent="0.35"/>
    <row r="1116" customFormat="1" hidden="1" x14ac:dyDescent="0.35"/>
    <row r="1117" customFormat="1" hidden="1" x14ac:dyDescent="0.35"/>
    <row r="1118" customFormat="1" hidden="1" x14ac:dyDescent="0.35"/>
    <row r="1119" customFormat="1" hidden="1" x14ac:dyDescent="0.35"/>
    <row r="1120" customFormat="1" hidden="1" x14ac:dyDescent="0.35"/>
    <row r="1121" customFormat="1" hidden="1" x14ac:dyDescent="0.35"/>
    <row r="1122" customFormat="1" hidden="1" x14ac:dyDescent="0.35"/>
    <row r="1123" customFormat="1" hidden="1" x14ac:dyDescent="0.35"/>
    <row r="1124" customFormat="1" hidden="1" x14ac:dyDescent="0.35"/>
    <row r="1125" customFormat="1" hidden="1" x14ac:dyDescent="0.35"/>
    <row r="1126" customFormat="1" hidden="1" x14ac:dyDescent="0.35"/>
    <row r="1127" customFormat="1" hidden="1" x14ac:dyDescent="0.35"/>
    <row r="1128" customFormat="1" hidden="1" x14ac:dyDescent="0.35"/>
    <row r="1129" customFormat="1" hidden="1" x14ac:dyDescent="0.35"/>
    <row r="1130" customFormat="1" hidden="1" x14ac:dyDescent="0.35"/>
    <row r="1131" customFormat="1" hidden="1" x14ac:dyDescent="0.35"/>
    <row r="1132" customFormat="1" hidden="1" x14ac:dyDescent="0.35"/>
    <row r="1133" customFormat="1" hidden="1" x14ac:dyDescent="0.35"/>
    <row r="1134" customFormat="1" hidden="1" x14ac:dyDescent="0.35"/>
    <row r="1135" customFormat="1" hidden="1" x14ac:dyDescent="0.35"/>
    <row r="1136" customFormat="1" hidden="1" x14ac:dyDescent="0.35"/>
    <row r="1137" customFormat="1" hidden="1" x14ac:dyDescent="0.35"/>
    <row r="1138" customFormat="1" hidden="1" x14ac:dyDescent="0.35"/>
    <row r="1139" customFormat="1" hidden="1" x14ac:dyDescent="0.35"/>
    <row r="1140" customFormat="1" hidden="1" x14ac:dyDescent="0.35"/>
    <row r="1141" customFormat="1" hidden="1" x14ac:dyDescent="0.35"/>
    <row r="1142" customFormat="1" hidden="1" x14ac:dyDescent="0.35"/>
    <row r="1143" customFormat="1" hidden="1" x14ac:dyDescent="0.35"/>
    <row r="1144" customFormat="1" hidden="1" x14ac:dyDescent="0.35"/>
    <row r="1145" customFormat="1" hidden="1" x14ac:dyDescent="0.35"/>
    <row r="1146" customFormat="1" hidden="1" x14ac:dyDescent="0.35"/>
    <row r="1147" customFormat="1" hidden="1" x14ac:dyDescent="0.35"/>
    <row r="1148" customFormat="1" hidden="1" x14ac:dyDescent="0.35"/>
    <row r="1149" customFormat="1" hidden="1" x14ac:dyDescent="0.35"/>
    <row r="1150" customFormat="1" hidden="1" x14ac:dyDescent="0.35"/>
    <row r="1151" customFormat="1" hidden="1" x14ac:dyDescent="0.35"/>
    <row r="1152" customFormat="1" hidden="1" x14ac:dyDescent="0.35"/>
    <row r="1153" spans="1:18" hidden="1" x14ac:dyDescent="0.35">
      <c r="A1153"/>
      <c r="B1153"/>
      <c r="C1153"/>
      <c r="D1153"/>
      <c r="E1153"/>
      <c r="F1153"/>
      <c r="G1153"/>
      <c r="H1153"/>
      <c r="I1153"/>
      <c r="J1153"/>
      <c r="K1153"/>
      <c r="L1153"/>
      <c r="M1153"/>
      <c r="N1153"/>
      <c r="O1153"/>
      <c r="P1153"/>
      <c r="Q1153"/>
      <c r="R1153"/>
    </row>
    <row r="1154" spans="1:18" hidden="1" x14ac:dyDescent="0.35">
      <c r="A1154"/>
      <c r="B1154"/>
      <c r="C1154"/>
      <c r="D1154"/>
      <c r="E1154"/>
      <c r="F1154"/>
      <c r="G1154"/>
      <c r="H1154"/>
      <c r="I1154"/>
      <c r="J1154"/>
      <c r="K1154"/>
      <c r="L1154"/>
      <c r="M1154"/>
      <c r="N1154"/>
      <c r="O1154"/>
      <c r="P1154"/>
      <c r="Q1154"/>
      <c r="R1154"/>
    </row>
    <row r="1155" spans="1:18" hidden="1" x14ac:dyDescent="0.35">
      <c r="A1155"/>
      <c r="B1155"/>
      <c r="C1155"/>
      <c r="D1155"/>
      <c r="E1155"/>
      <c r="F1155"/>
      <c r="G1155"/>
      <c r="H1155"/>
      <c r="I1155"/>
      <c r="J1155"/>
      <c r="K1155"/>
      <c r="L1155"/>
      <c r="M1155"/>
      <c r="N1155"/>
      <c r="O1155"/>
      <c r="P1155"/>
      <c r="Q1155"/>
      <c r="R1155"/>
    </row>
    <row r="1156" spans="1:18" hidden="1" x14ac:dyDescent="0.35">
      <c r="A1156"/>
      <c r="B1156"/>
      <c r="C1156"/>
      <c r="D1156"/>
      <c r="E1156"/>
      <c r="F1156"/>
      <c r="G1156"/>
      <c r="H1156"/>
      <c r="I1156"/>
      <c r="J1156"/>
      <c r="K1156"/>
      <c r="L1156"/>
      <c r="M1156"/>
      <c r="N1156"/>
      <c r="O1156"/>
      <c r="P1156"/>
      <c r="Q1156"/>
      <c r="R1156"/>
    </row>
    <row r="1157" spans="1:18" s="143" customFormat="1" hidden="1" x14ac:dyDescent="0.35">
      <c r="A1157" s="111"/>
      <c r="B1157" s="111"/>
      <c r="C1157" s="111"/>
      <c r="D1157" s="111"/>
      <c r="E1157"/>
      <c r="F1157"/>
      <c r="G1157"/>
      <c r="H1157"/>
      <c r="I1157"/>
      <c r="J1157"/>
      <c r="K1157"/>
      <c r="L1157"/>
      <c r="M1157"/>
      <c r="N1157"/>
      <c r="O1157"/>
      <c r="P1157"/>
      <c r="Q1157"/>
      <c r="R1157"/>
    </row>
    <row r="1158" spans="1:18" hidden="1" x14ac:dyDescent="0.35">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5">
      <c r="A1159"/>
      <c r="B1159"/>
      <c r="C1159"/>
      <c r="D1159"/>
      <c r="E1159"/>
      <c r="F1159"/>
      <c r="G1159"/>
      <c r="H1159"/>
      <c r="I1159"/>
      <c r="J1159"/>
      <c r="K1159"/>
      <c r="L1159"/>
      <c r="M1159"/>
      <c r="N1159"/>
      <c r="O1159"/>
      <c r="P1159"/>
      <c r="Q1159"/>
      <c r="R1159"/>
    </row>
    <row r="1160" spans="1:18" hidden="1" x14ac:dyDescent="0.35">
      <c r="A1160"/>
      <c r="B1160"/>
      <c r="C1160"/>
      <c r="D1160"/>
      <c r="E1160"/>
      <c r="F1160"/>
      <c r="G1160"/>
      <c r="H1160"/>
      <c r="I1160"/>
      <c r="J1160"/>
      <c r="K1160"/>
      <c r="L1160"/>
      <c r="M1160"/>
      <c r="N1160"/>
      <c r="O1160"/>
      <c r="P1160"/>
      <c r="Q1160"/>
      <c r="R1160"/>
    </row>
    <row r="1161" spans="1:18" hidden="1" x14ac:dyDescent="0.35">
      <c r="A1161" s="244"/>
      <c r="B1161" s="244"/>
      <c r="C1161" s="244"/>
      <c r="D1161" s="244"/>
      <c r="E1161"/>
      <c r="F1161"/>
      <c r="G1161"/>
      <c r="H1161"/>
      <c r="I1161"/>
      <c r="J1161"/>
      <c r="K1161"/>
      <c r="L1161"/>
      <c r="M1161"/>
      <c r="N1161"/>
      <c r="O1161"/>
      <c r="P1161"/>
      <c r="Q1161"/>
      <c r="R1161"/>
    </row>
    <row r="1162" spans="1:18" hidden="1" x14ac:dyDescent="0.35">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5">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5">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5">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5">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5">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5">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5">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5">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5">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5">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5">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5">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5">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5">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5">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5">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5">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5">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5">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5">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5">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5">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5">
      <c r="A1185" s="244"/>
      <c r="B1185" s="244"/>
      <c r="C1185" s="244"/>
      <c r="D1185" s="244"/>
      <c r="E1185" s="244"/>
      <c r="F1185" s="244"/>
      <c r="G1185" s="244"/>
      <c r="H1185" s="244"/>
      <c r="I1185" s="244"/>
      <c r="J1185" s="244"/>
      <c r="K1185" s="244"/>
      <c r="L1185" s="244"/>
      <c r="M1185" s="244"/>
      <c r="N1185" s="244"/>
      <c r="O1185" s="244"/>
      <c r="P1185" s="244"/>
    </row>
    <row r="1186" spans="1:16" hidden="1" x14ac:dyDescent="0.35">
      <c r="A1186" s="244"/>
      <c r="B1186" s="244"/>
      <c r="C1186" s="244"/>
      <c r="D1186" s="244"/>
      <c r="E1186" s="244"/>
      <c r="F1186" s="244"/>
      <c r="G1186" s="244"/>
      <c r="H1186" s="244"/>
      <c r="I1186" s="244"/>
      <c r="J1186" s="244"/>
      <c r="K1186" s="244"/>
      <c r="L1186" s="244"/>
      <c r="M1186" s="244"/>
      <c r="N1186" s="244"/>
      <c r="O1186" s="244"/>
      <c r="P1186" s="244"/>
    </row>
    <row r="1187" spans="1:16" hidden="1" x14ac:dyDescent="0.35">
      <c r="A1187" s="244"/>
      <c r="B1187" s="244"/>
      <c r="C1187" s="244"/>
      <c r="D1187" s="244"/>
      <c r="E1187" s="244"/>
      <c r="F1187" s="244"/>
      <c r="G1187" s="244"/>
      <c r="H1187" s="244"/>
      <c r="I1187" s="244"/>
      <c r="J1187" s="244"/>
      <c r="K1187" s="244"/>
      <c r="L1187" s="244"/>
      <c r="M1187" s="244"/>
      <c r="N1187" s="244"/>
      <c r="O1187" s="244"/>
      <c r="P1187" s="244"/>
    </row>
    <row r="1188" spans="1:16" hidden="1" x14ac:dyDescent="0.35">
      <c r="A1188" s="244"/>
      <c r="B1188" s="244"/>
      <c r="C1188" s="244"/>
      <c r="D1188" s="244"/>
      <c r="E1188" s="244"/>
      <c r="F1188" s="244"/>
      <c r="G1188" s="244"/>
      <c r="H1188" s="244"/>
      <c r="I1188" s="244"/>
      <c r="J1188" s="244"/>
      <c r="K1188" s="244"/>
      <c r="L1188" s="244"/>
      <c r="M1188" s="244"/>
      <c r="N1188" s="244"/>
      <c r="O1188" s="244"/>
      <c r="P1188" s="244"/>
    </row>
    <row r="1189" spans="1:16" hidden="1" x14ac:dyDescent="0.35">
      <c r="A1189" s="244"/>
      <c r="B1189" s="244"/>
      <c r="C1189" s="244"/>
      <c r="D1189" s="244"/>
      <c r="E1189" s="244"/>
      <c r="F1189" s="244"/>
      <c r="G1189" s="244"/>
      <c r="H1189" s="244"/>
      <c r="I1189" s="244"/>
      <c r="J1189" s="244"/>
      <c r="K1189" s="244"/>
      <c r="L1189" s="244"/>
      <c r="M1189" s="244"/>
      <c r="N1189" s="244"/>
      <c r="O1189" s="244"/>
      <c r="P1189" s="244"/>
    </row>
    <row r="1190" spans="1:16" hidden="1" x14ac:dyDescent="0.35">
      <c r="A1190" s="244"/>
      <c r="B1190" s="244"/>
      <c r="C1190" s="244"/>
      <c r="D1190" s="244"/>
      <c r="E1190" s="244"/>
      <c r="F1190" s="244"/>
      <c r="G1190" s="244"/>
      <c r="H1190" s="244"/>
      <c r="I1190" s="244"/>
      <c r="J1190" s="244"/>
      <c r="K1190" s="244"/>
      <c r="L1190" s="244"/>
      <c r="M1190" s="244"/>
      <c r="N1190" s="244"/>
      <c r="O1190" s="244"/>
      <c r="P1190" s="244"/>
    </row>
    <row r="1191" spans="1:16" hidden="1" x14ac:dyDescent="0.35">
      <c r="A1191" s="244"/>
      <c r="B1191" s="244"/>
      <c r="C1191" s="244"/>
      <c r="D1191" s="244"/>
      <c r="E1191" s="244"/>
      <c r="F1191" s="244"/>
      <c r="G1191" s="244"/>
      <c r="H1191" s="244"/>
      <c r="I1191" s="244"/>
      <c r="J1191" s="244"/>
      <c r="K1191" s="244"/>
      <c r="L1191" s="244"/>
      <c r="M1191" s="244"/>
      <c r="N1191" s="244"/>
      <c r="O1191" s="244"/>
      <c r="P1191" s="244"/>
    </row>
    <row r="1192" spans="1:16" hidden="1" x14ac:dyDescent="0.35">
      <c r="A1192" s="244"/>
      <c r="B1192" s="244"/>
      <c r="C1192" s="244"/>
      <c r="D1192" s="244"/>
      <c r="E1192" s="244"/>
      <c r="F1192" s="244"/>
      <c r="G1192" s="244"/>
      <c r="H1192" s="244"/>
      <c r="I1192" s="244"/>
      <c r="J1192" s="244"/>
      <c r="K1192" s="244"/>
      <c r="L1192" s="244"/>
      <c r="M1192" s="244"/>
      <c r="N1192" s="244"/>
      <c r="O1192" s="244"/>
      <c r="P1192" s="244"/>
    </row>
    <row r="1193" spans="1:16" hidden="1" x14ac:dyDescent="0.35">
      <c r="A1193" s="244"/>
      <c r="B1193" s="244"/>
      <c r="C1193" s="244"/>
      <c r="D1193" s="244"/>
      <c r="E1193" s="244"/>
      <c r="F1193" s="244"/>
      <c r="G1193" s="244"/>
      <c r="H1193" s="244"/>
      <c r="I1193" s="244"/>
      <c r="J1193" s="244"/>
      <c r="K1193" s="244"/>
      <c r="L1193" s="244"/>
      <c r="M1193" s="244"/>
      <c r="N1193" s="244"/>
      <c r="O1193" s="244"/>
      <c r="P1193" s="244"/>
    </row>
    <row r="1194" spans="1:16" hidden="1" x14ac:dyDescent="0.35">
      <c r="A1194" s="244"/>
      <c r="B1194" s="244"/>
      <c r="C1194" s="244"/>
      <c r="D1194" s="244"/>
      <c r="E1194" s="244"/>
      <c r="F1194" s="244"/>
      <c r="G1194" s="244"/>
      <c r="H1194" s="244"/>
      <c r="I1194" s="244"/>
      <c r="J1194" s="244"/>
      <c r="K1194" s="244"/>
      <c r="L1194" s="244"/>
      <c r="M1194" s="244"/>
      <c r="N1194" s="244"/>
      <c r="O1194" s="244"/>
      <c r="P1194" s="244"/>
    </row>
    <row r="1195" spans="1:16" hidden="1" x14ac:dyDescent="0.35">
      <c r="A1195" s="244"/>
      <c r="B1195" s="244"/>
      <c r="C1195" s="244"/>
      <c r="D1195" s="244"/>
      <c r="E1195" s="244"/>
      <c r="F1195" s="244"/>
      <c r="G1195" s="244"/>
      <c r="H1195" s="244"/>
      <c r="I1195" s="244"/>
      <c r="J1195" s="244"/>
      <c r="K1195" s="244"/>
      <c r="L1195" s="244"/>
      <c r="M1195" s="244"/>
      <c r="N1195" s="244"/>
      <c r="O1195" s="244"/>
      <c r="P1195" s="244"/>
    </row>
    <row r="1196" spans="1:16" hidden="1" x14ac:dyDescent="0.35">
      <c r="A1196" s="244"/>
      <c r="B1196" s="244"/>
      <c r="C1196" s="244"/>
      <c r="D1196" s="244"/>
      <c r="E1196" s="244"/>
      <c r="F1196" s="244"/>
      <c r="G1196" s="244"/>
      <c r="H1196" s="244"/>
      <c r="I1196" s="244"/>
      <c r="J1196" s="244"/>
      <c r="K1196" s="244"/>
      <c r="L1196" s="244"/>
      <c r="M1196" s="244"/>
      <c r="N1196" s="244"/>
      <c r="O1196" s="244"/>
      <c r="P1196" s="244"/>
    </row>
    <row r="1197" spans="1:16" hidden="1" x14ac:dyDescent="0.35">
      <c r="A1197" s="244"/>
      <c r="B1197" s="244"/>
      <c r="C1197" s="244"/>
      <c r="D1197" s="244"/>
      <c r="E1197" s="244"/>
      <c r="F1197" s="244"/>
      <c r="G1197" s="244"/>
      <c r="H1197" s="244"/>
      <c r="I1197" s="244"/>
      <c r="J1197" s="244"/>
      <c r="K1197" s="244"/>
      <c r="L1197" s="244"/>
      <c r="M1197" s="244"/>
      <c r="N1197" s="244"/>
      <c r="O1197" s="244"/>
      <c r="P1197" s="244"/>
    </row>
    <row r="1198" spans="1:16" hidden="1" x14ac:dyDescent="0.35">
      <c r="A1198" s="244"/>
      <c r="B1198" s="244"/>
      <c r="C1198" s="244"/>
      <c r="D1198" s="244"/>
      <c r="E1198" s="244"/>
      <c r="F1198" s="244"/>
      <c r="G1198" s="244"/>
      <c r="H1198" s="244"/>
      <c r="I1198" s="244"/>
      <c r="J1198" s="244"/>
      <c r="K1198" s="244"/>
      <c r="L1198" s="244"/>
      <c r="M1198" s="244"/>
      <c r="N1198" s="244"/>
      <c r="O1198" s="244"/>
      <c r="P1198" s="244"/>
    </row>
    <row r="1199" spans="1:16" hidden="1" x14ac:dyDescent="0.35">
      <c r="A1199" s="244"/>
      <c r="B1199" s="244"/>
      <c r="C1199" s="244"/>
      <c r="D1199" s="244"/>
      <c r="E1199" s="244"/>
      <c r="F1199" s="244"/>
      <c r="G1199" s="244"/>
      <c r="H1199" s="244"/>
      <c r="I1199" s="244"/>
      <c r="J1199" s="244"/>
      <c r="K1199" s="244"/>
      <c r="L1199" s="244"/>
      <c r="M1199" s="244"/>
      <c r="N1199" s="244"/>
      <c r="O1199" s="244"/>
      <c r="P1199" s="244"/>
    </row>
    <row r="1200" spans="1:16" hidden="1" x14ac:dyDescent="0.35">
      <c r="A1200" s="244"/>
      <c r="B1200" s="244"/>
      <c r="C1200" s="244"/>
      <c r="D1200" s="244"/>
      <c r="E1200" s="244"/>
      <c r="F1200" s="244"/>
      <c r="G1200" s="244"/>
      <c r="H1200" s="244"/>
      <c r="I1200" s="244"/>
      <c r="J1200" s="244"/>
      <c r="K1200" s="244"/>
      <c r="L1200" s="244"/>
      <c r="M1200" s="244"/>
      <c r="N1200" s="244"/>
      <c r="O1200" s="244"/>
      <c r="P1200" s="244"/>
    </row>
    <row r="1201" spans="1:16" hidden="1" x14ac:dyDescent="0.35">
      <c r="A1201" s="244"/>
      <c r="B1201" s="244"/>
      <c r="C1201" s="244"/>
      <c r="D1201" s="244"/>
      <c r="E1201" s="244"/>
      <c r="F1201" s="244"/>
      <c r="G1201" s="244"/>
      <c r="H1201" s="244"/>
      <c r="I1201" s="244"/>
      <c r="J1201" s="244"/>
      <c r="K1201" s="244"/>
      <c r="L1201" s="244"/>
      <c r="M1201" s="244"/>
      <c r="N1201" s="244"/>
      <c r="O1201" s="244"/>
      <c r="P1201" s="244"/>
    </row>
    <row r="1202" spans="1:16" hidden="1" x14ac:dyDescent="0.35">
      <c r="A1202" s="244"/>
      <c r="B1202" s="244"/>
      <c r="C1202" s="244"/>
      <c r="D1202" s="244"/>
      <c r="E1202" s="244"/>
      <c r="F1202" s="244"/>
      <c r="G1202" s="244"/>
      <c r="H1202" s="244"/>
      <c r="I1202" s="244"/>
      <c r="J1202" s="244"/>
      <c r="K1202" s="244"/>
      <c r="L1202" s="244"/>
      <c r="M1202" s="244"/>
      <c r="N1202" s="244"/>
      <c r="O1202" s="244"/>
      <c r="P1202" s="244"/>
    </row>
    <row r="1203" spans="1:16" hidden="1" x14ac:dyDescent="0.35">
      <c r="A1203" s="244"/>
      <c r="B1203" s="244"/>
      <c r="C1203" s="244"/>
      <c r="D1203" s="244"/>
      <c r="E1203" s="244"/>
      <c r="F1203" s="244"/>
      <c r="G1203" s="244"/>
      <c r="H1203" s="244"/>
      <c r="I1203" s="244"/>
      <c r="J1203" s="244"/>
      <c r="K1203" s="244"/>
      <c r="L1203" s="244"/>
      <c r="M1203" s="244"/>
      <c r="N1203" s="244"/>
      <c r="O1203" s="244"/>
      <c r="P1203" s="244"/>
    </row>
    <row r="1204" spans="1:16" hidden="1" x14ac:dyDescent="0.35">
      <c r="A1204" s="244"/>
      <c r="B1204" s="244"/>
      <c r="C1204" s="244"/>
      <c r="D1204" s="244"/>
      <c r="E1204" s="244"/>
      <c r="F1204" s="244"/>
      <c r="G1204" s="244"/>
      <c r="H1204" s="244"/>
      <c r="I1204" s="244"/>
      <c r="J1204" s="244"/>
      <c r="K1204" s="244"/>
      <c r="L1204" s="244"/>
      <c r="M1204" s="244"/>
      <c r="N1204" s="244"/>
      <c r="O1204" s="244"/>
      <c r="P1204" s="244"/>
    </row>
    <row r="1205" spans="1:16" hidden="1" x14ac:dyDescent="0.35">
      <c r="A1205" s="244"/>
      <c r="B1205" s="244"/>
      <c r="C1205" s="244"/>
      <c r="D1205" s="244"/>
      <c r="E1205" s="244"/>
      <c r="F1205" s="244"/>
      <c r="G1205" s="244"/>
      <c r="H1205" s="244"/>
      <c r="I1205" s="244"/>
      <c r="J1205" s="244"/>
      <c r="K1205" s="244"/>
      <c r="L1205" s="244"/>
      <c r="M1205" s="244"/>
      <c r="N1205" s="244"/>
      <c r="O1205" s="244"/>
      <c r="P1205" s="244"/>
    </row>
    <row r="1206" spans="1:16" hidden="1" x14ac:dyDescent="0.35">
      <c r="A1206" s="244"/>
      <c r="B1206" s="244"/>
      <c r="C1206" s="244"/>
      <c r="D1206" s="244"/>
      <c r="E1206" s="244"/>
      <c r="F1206" s="244"/>
      <c r="G1206" s="244"/>
      <c r="H1206" s="244"/>
      <c r="I1206" s="244"/>
      <c r="J1206" s="244"/>
      <c r="K1206" s="244"/>
      <c r="L1206" s="244"/>
      <c r="M1206" s="244"/>
      <c r="N1206" s="244"/>
      <c r="O1206" s="244"/>
      <c r="P1206" s="244"/>
    </row>
    <row r="1207" spans="1:16" hidden="1" x14ac:dyDescent="0.35">
      <c r="A1207" s="244"/>
      <c r="B1207" s="244"/>
      <c r="C1207" s="244"/>
      <c r="D1207" s="244"/>
      <c r="E1207" s="244"/>
      <c r="F1207" s="244"/>
      <c r="G1207" s="244"/>
      <c r="H1207" s="244"/>
      <c r="I1207" s="244"/>
      <c r="J1207" s="244"/>
      <c r="K1207" s="244"/>
      <c r="L1207" s="244"/>
      <c r="M1207" s="244"/>
      <c r="N1207" s="244"/>
      <c r="O1207" s="244"/>
      <c r="P1207" s="244"/>
    </row>
    <row r="1208" spans="1:16" hidden="1" x14ac:dyDescent="0.35">
      <c r="A1208" s="244"/>
      <c r="B1208" s="244"/>
      <c r="C1208" s="244"/>
      <c r="D1208" s="244"/>
      <c r="E1208" s="244"/>
      <c r="F1208" s="244"/>
      <c r="G1208" s="244"/>
      <c r="H1208" s="244"/>
      <c r="I1208" s="244"/>
      <c r="J1208" s="244"/>
      <c r="K1208" s="244"/>
      <c r="L1208" s="244"/>
      <c r="M1208" s="244"/>
      <c r="N1208" s="244"/>
      <c r="O1208" s="244"/>
      <c r="P1208" s="244"/>
    </row>
    <row r="1209" spans="1:16" hidden="1" x14ac:dyDescent="0.35">
      <c r="A1209" s="244"/>
      <c r="B1209" s="244"/>
      <c r="C1209" s="244"/>
      <c r="D1209" s="244"/>
      <c r="E1209" s="244"/>
      <c r="F1209" s="244"/>
      <c r="G1209" s="244"/>
      <c r="H1209" s="244"/>
      <c r="I1209" s="244"/>
      <c r="J1209" s="244"/>
      <c r="K1209" s="244"/>
      <c r="L1209" s="244"/>
      <c r="M1209" s="244"/>
      <c r="N1209" s="244"/>
      <c r="O1209" s="244"/>
      <c r="P1209" s="244"/>
    </row>
    <row r="1210" spans="1:16" hidden="1" x14ac:dyDescent="0.35">
      <c r="A1210" s="244"/>
      <c r="B1210" s="244"/>
      <c r="C1210" s="244"/>
      <c r="D1210" s="244"/>
      <c r="E1210" s="244"/>
      <c r="F1210" s="244"/>
      <c r="G1210" s="244"/>
      <c r="H1210" s="244"/>
      <c r="I1210" s="244"/>
      <c r="J1210" s="244"/>
      <c r="K1210" s="244"/>
      <c r="L1210" s="244"/>
      <c r="M1210" s="244"/>
      <c r="N1210" s="244"/>
      <c r="O1210" s="244"/>
      <c r="P1210" s="244"/>
    </row>
    <row r="1211" spans="1:16" hidden="1" x14ac:dyDescent="0.35">
      <c r="A1211" s="244"/>
      <c r="B1211" s="244"/>
      <c r="C1211" s="244"/>
      <c r="D1211" s="244"/>
      <c r="E1211" s="244"/>
      <c r="F1211" s="244"/>
      <c r="G1211" s="244"/>
      <c r="H1211" s="244"/>
      <c r="I1211" s="244"/>
      <c r="J1211" s="244"/>
      <c r="K1211" s="244"/>
      <c r="L1211" s="244"/>
      <c r="M1211" s="244"/>
      <c r="N1211" s="244"/>
      <c r="O1211" s="244"/>
      <c r="P1211" s="244"/>
    </row>
    <row r="1212" spans="1:16" hidden="1" x14ac:dyDescent="0.35">
      <c r="A1212" s="244"/>
      <c r="B1212" s="244"/>
      <c r="C1212" s="244"/>
      <c r="D1212" s="244"/>
      <c r="E1212" s="244"/>
      <c r="F1212" s="244"/>
      <c r="G1212" s="244"/>
      <c r="H1212" s="244"/>
      <c r="I1212" s="244"/>
      <c r="J1212" s="244"/>
      <c r="K1212" s="244"/>
      <c r="L1212" s="244"/>
      <c r="M1212" s="244"/>
      <c r="N1212" s="244"/>
      <c r="O1212" s="244"/>
      <c r="P1212" s="244"/>
    </row>
    <row r="1213" spans="1:16" hidden="1" x14ac:dyDescent="0.35">
      <c r="A1213" s="244"/>
      <c r="B1213" s="244"/>
      <c r="C1213" s="244"/>
      <c r="D1213" s="244"/>
      <c r="E1213" s="244"/>
      <c r="F1213" s="244"/>
      <c r="G1213" s="244"/>
      <c r="H1213" s="244"/>
      <c r="I1213" s="244"/>
      <c r="J1213" s="244"/>
      <c r="K1213" s="244"/>
      <c r="L1213" s="244"/>
      <c r="M1213" s="244"/>
      <c r="N1213" s="244"/>
      <c r="O1213" s="244"/>
      <c r="P1213" s="244"/>
    </row>
    <row r="1214" spans="1:16" hidden="1" x14ac:dyDescent="0.35">
      <c r="A1214" s="244"/>
      <c r="B1214" s="244"/>
      <c r="C1214" s="244"/>
      <c r="D1214" s="244"/>
      <c r="E1214" s="244"/>
      <c r="F1214" s="244"/>
      <c r="G1214" s="244"/>
      <c r="H1214" s="244"/>
      <c r="I1214" s="244"/>
      <c r="J1214" s="244"/>
      <c r="K1214" s="244"/>
      <c r="L1214" s="244"/>
      <c r="M1214" s="244"/>
      <c r="N1214" s="244"/>
      <c r="O1214" s="244"/>
      <c r="P1214" s="244"/>
    </row>
    <row r="1215" spans="1:16" hidden="1" x14ac:dyDescent="0.35">
      <c r="A1215" s="244"/>
      <c r="B1215" s="244"/>
      <c r="C1215" s="244"/>
      <c r="D1215" s="244"/>
      <c r="E1215" s="244"/>
      <c r="F1215" s="244"/>
      <c r="G1215" s="244"/>
      <c r="H1215" s="244"/>
      <c r="I1215" s="244"/>
      <c r="J1215" s="244"/>
      <c r="K1215" s="244"/>
      <c r="L1215" s="244"/>
      <c r="M1215" s="244"/>
      <c r="N1215" s="244"/>
      <c r="O1215" s="244"/>
      <c r="P1215" s="244"/>
    </row>
    <row r="1216" spans="1:16" hidden="1" x14ac:dyDescent="0.35">
      <c r="A1216" s="244"/>
      <c r="B1216" s="244"/>
      <c r="C1216" s="244"/>
      <c r="D1216" s="244"/>
      <c r="E1216" s="244"/>
      <c r="F1216" s="244"/>
      <c r="G1216" s="244"/>
      <c r="H1216" s="244"/>
      <c r="I1216" s="244"/>
      <c r="J1216" s="244"/>
      <c r="K1216" s="244"/>
      <c r="L1216" s="244"/>
      <c r="M1216" s="244"/>
      <c r="N1216" s="244"/>
      <c r="O1216" s="244"/>
      <c r="P1216" s="244"/>
    </row>
    <row r="1217" spans="1:16" hidden="1" x14ac:dyDescent="0.35">
      <c r="A1217" s="244"/>
      <c r="B1217" s="244"/>
      <c r="C1217" s="244"/>
      <c r="D1217" s="244"/>
      <c r="E1217" s="244"/>
      <c r="F1217" s="244"/>
      <c r="G1217" s="244"/>
      <c r="H1217" s="244"/>
      <c r="I1217" s="244"/>
      <c r="J1217" s="244"/>
      <c r="K1217" s="244"/>
      <c r="L1217" s="244"/>
      <c r="M1217" s="244"/>
      <c r="N1217" s="244"/>
      <c r="O1217" s="244"/>
      <c r="P1217" s="244"/>
    </row>
    <row r="1218" spans="1:16" hidden="1" x14ac:dyDescent="0.35">
      <c r="A1218" s="244"/>
      <c r="B1218" s="244"/>
      <c r="C1218" s="244"/>
      <c r="D1218" s="244"/>
      <c r="E1218" s="244"/>
      <c r="F1218" s="244"/>
      <c r="G1218" s="244"/>
      <c r="H1218" s="244"/>
      <c r="I1218" s="244"/>
      <c r="J1218" s="244"/>
      <c r="K1218" s="244"/>
      <c r="L1218" s="244"/>
      <c r="M1218" s="244"/>
      <c r="N1218" s="244"/>
      <c r="O1218" s="244"/>
      <c r="P1218" s="244"/>
    </row>
    <row r="1219" spans="1:16" hidden="1" x14ac:dyDescent="0.35">
      <c r="A1219" s="244"/>
      <c r="B1219" s="244"/>
      <c r="C1219" s="244"/>
      <c r="D1219" s="244"/>
      <c r="E1219" s="244"/>
      <c r="F1219" s="244"/>
      <c r="G1219" s="244"/>
      <c r="H1219" s="244"/>
      <c r="I1219" s="244"/>
      <c r="J1219" s="244"/>
      <c r="K1219" s="244"/>
      <c r="L1219" s="244"/>
      <c r="M1219" s="244"/>
      <c r="N1219" s="244"/>
      <c r="O1219" s="244"/>
      <c r="P1219" s="244"/>
    </row>
    <row r="1220" spans="1:16" hidden="1" x14ac:dyDescent="0.35">
      <c r="A1220" s="244"/>
      <c r="B1220" s="244"/>
      <c r="C1220" s="244"/>
      <c r="D1220" s="244"/>
      <c r="E1220" s="244"/>
      <c r="F1220" s="244"/>
      <c r="G1220" s="244"/>
      <c r="H1220" s="244"/>
      <c r="I1220" s="244"/>
      <c r="J1220" s="244"/>
      <c r="K1220" s="244"/>
      <c r="L1220" s="244"/>
      <c r="M1220" s="244"/>
      <c r="N1220" s="244"/>
      <c r="O1220" s="244"/>
      <c r="P1220" s="244"/>
    </row>
    <row r="1221" spans="1:16" hidden="1" x14ac:dyDescent="0.35">
      <c r="A1221" s="244"/>
      <c r="B1221" s="244"/>
      <c r="C1221" s="244"/>
      <c r="D1221" s="244"/>
      <c r="E1221" s="244"/>
      <c r="F1221" s="244"/>
      <c r="G1221" s="244"/>
      <c r="H1221" s="244"/>
      <c r="I1221" s="244"/>
      <c r="J1221" s="244"/>
      <c r="K1221" s="244"/>
      <c r="L1221" s="244"/>
      <c r="M1221" s="244"/>
      <c r="N1221" s="244"/>
      <c r="O1221" s="244"/>
      <c r="P1221" s="244"/>
    </row>
    <row r="1222" spans="1:16" hidden="1" x14ac:dyDescent="0.35">
      <c r="A1222" s="244"/>
      <c r="B1222" s="244"/>
      <c r="C1222" s="244"/>
      <c r="D1222" s="244"/>
      <c r="E1222" s="244"/>
      <c r="F1222" s="244"/>
      <c r="G1222" s="244"/>
      <c r="H1222" s="244"/>
      <c r="I1222" s="244"/>
      <c r="J1222" s="244"/>
      <c r="K1222" s="244"/>
      <c r="L1222" s="244"/>
      <c r="M1222" s="244"/>
      <c r="N1222" s="244"/>
      <c r="O1222" s="244"/>
      <c r="P1222" s="244"/>
    </row>
    <row r="1223" spans="1:16" hidden="1" x14ac:dyDescent="0.35">
      <c r="A1223" s="244"/>
      <c r="B1223" s="244"/>
      <c r="C1223" s="244"/>
      <c r="D1223" s="244"/>
      <c r="E1223" s="244"/>
      <c r="F1223" s="244"/>
      <c r="G1223" s="244"/>
      <c r="H1223" s="244"/>
      <c r="I1223" s="244"/>
      <c r="J1223" s="244"/>
      <c r="K1223" s="244"/>
      <c r="L1223" s="244"/>
      <c r="M1223" s="244"/>
      <c r="N1223" s="244"/>
      <c r="O1223" s="244"/>
      <c r="P1223" s="244"/>
    </row>
    <row r="1224" spans="1:16" hidden="1" x14ac:dyDescent="0.35">
      <c r="A1224" s="244"/>
      <c r="B1224" s="244"/>
      <c r="C1224" s="244"/>
      <c r="D1224" s="244"/>
      <c r="E1224" s="244"/>
      <c r="F1224" s="244"/>
      <c r="G1224" s="244"/>
      <c r="H1224" s="244"/>
      <c r="I1224" s="244"/>
      <c r="J1224" s="244"/>
      <c r="K1224" s="244"/>
      <c r="L1224" s="244"/>
      <c r="M1224" s="244"/>
      <c r="N1224" s="244"/>
      <c r="O1224" s="244"/>
      <c r="P1224" s="244"/>
    </row>
    <row r="1225" spans="1:16" hidden="1" x14ac:dyDescent="0.35">
      <c r="A1225" s="244"/>
      <c r="B1225" s="244"/>
      <c r="C1225" s="244"/>
      <c r="D1225" s="244"/>
      <c r="E1225" s="244"/>
      <c r="F1225" s="244"/>
      <c r="G1225" s="244"/>
      <c r="H1225" s="244"/>
      <c r="I1225" s="244"/>
      <c r="J1225" s="244"/>
      <c r="K1225" s="244"/>
      <c r="L1225" s="244"/>
      <c r="M1225" s="244"/>
      <c r="N1225" s="244"/>
      <c r="O1225" s="244"/>
      <c r="P1225" s="244"/>
    </row>
    <row r="1226" spans="1:16" hidden="1" x14ac:dyDescent="0.35">
      <c r="A1226" s="244"/>
      <c r="B1226" s="244"/>
      <c r="C1226" s="244"/>
      <c r="D1226" s="244"/>
      <c r="E1226" s="244"/>
      <c r="F1226" s="244"/>
      <c r="G1226" s="244"/>
      <c r="H1226" s="244"/>
      <c r="I1226" s="244"/>
      <c r="J1226" s="244"/>
      <c r="K1226" s="244"/>
      <c r="L1226" s="244"/>
      <c r="M1226" s="244"/>
      <c r="N1226" s="244"/>
      <c r="O1226" s="244"/>
      <c r="P1226" s="244"/>
    </row>
    <row r="1227" spans="1:16" hidden="1" x14ac:dyDescent="0.35">
      <c r="A1227" s="244"/>
      <c r="B1227" s="244"/>
      <c r="C1227" s="244"/>
      <c r="D1227" s="244"/>
      <c r="E1227" s="244"/>
      <c r="F1227" s="244"/>
      <c r="G1227" s="244"/>
      <c r="H1227" s="244"/>
      <c r="I1227" s="244"/>
      <c r="J1227" s="244"/>
      <c r="K1227" s="244"/>
      <c r="L1227" s="244"/>
      <c r="M1227" s="244"/>
      <c r="N1227" s="244"/>
      <c r="O1227" s="244"/>
      <c r="P1227" s="244"/>
    </row>
    <row r="1228" spans="1:16" hidden="1" x14ac:dyDescent="0.35">
      <c r="A1228" s="244"/>
      <c r="B1228" s="244"/>
      <c r="C1228" s="244"/>
      <c r="D1228" s="244"/>
      <c r="E1228" s="244"/>
      <c r="F1228" s="244"/>
      <c r="G1228" s="244"/>
      <c r="H1228" s="244"/>
      <c r="I1228" s="244"/>
      <c r="J1228" s="244"/>
      <c r="K1228" s="244"/>
      <c r="L1228" s="244"/>
      <c r="M1228" s="244"/>
      <c r="N1228" s="244"/>
      <c r="O1228" s="244"/>
      <c r="P1228" s="244"/>
    </row>
    <row r="1229" spans="1:16" hidden="1" x14ac:dyDescent="0.35">
      <c r="A1229" s="244"/>
      <c r="B1229" s="244"/>
      <c r="C1229" s="244"/>
      <c r="D1229" s="244"/>
      <c r="E1229" s="244"/>
      <c r="F1229" s="244"/>
      <c r="G1229" s="244"/>
      <c r="H1229" s="244"/>
      <c r="I1229" s="244"/>
      <c r="J1229" s="244"/>
      <c r="K1229" s="244"/>
      <c r="L1229" s="244"/>
      <c r="M1229" s="244"/>
      <c r="N1229" s="244"/>
      <c r="O1229" s="244"/>
      <c r="P1229" s="244"/>
    </row>
    <row r="1230" spans="1:16" hidden="1" x14ac:dyDescent="0.35">
      <c r="A1230" s="244"/>
      <c r="B1230" s="244"/>
      <c r="C1230" s="244"/>
      <c r="D1230" s="244"/>
      <c r="E1230" s="244"/>
      <c r="F1230" s="244"/>
      <c r="G1230" s="244"/>
      <c r="H1230" s="244"/>
      <c r="I1230" s="244"/>
      <c r="J1230" s="244"/>
      <c r="K1230" s="244"/>
      <c r="L1230" s="244"/>
      <c r="M1230" s="244"/>
      <c r="N1230" s="244"/>
      <c r="O1230" s="244"/>
      <c r="P1230" s="244"/>
    </row>
    <row r="1231" spans="1:16" hidden="1" x14ac:dyDescent="0.35">
      <c r="A1231" s="244"/>
      <c r="B1231" s="244"/>
      <c r="C1231" s="244"/>
      <c r="D1231" s="244"/>
      <c r="E1231" s="244"/>
      <c r="F1231" s="244"/>
      <c r="G1231" s="244"/>
      <c r="H1231" s="244"/>
      <c r="I1231" s="244"/>
      <c r="J1231" s="244"/>
      <c r="K1231" s="244"/>
      <c r="L1231" s="244"/>
      <c r="M1231" s="244"/>
      <c r="N1231" s="244"/>
      <c r="O1231" s="244"/>
      <c r="P1231" s="244"/>
    </row>
    <row r="1232" spans="1:16" hidden="1" x14ac:dyDescent="0.35">
      <c r="A1232" s="244"/>
      <c r="B1232" s="244"/>
      <c r="C1232" s="244"/>
      <c r="D1232" s="244"/>
      <c r="E1232" s="244"/>
      <c r="F1232" s="244"/>
      <c r="G1232" s="244"/>
      <c r="H1232" s="244"/>
      <c r="I1232" s="244"/>
      <c r="J1232" s="244"/>
      <c r="K1232" s="244"/>
      <c r="L1232" s="244"/>
      <c r="M1232" s="244"/>
      <c r="N1232" s="244"/>
      <c r="O1232" s="244"/>
      <c r="P1232" s="244"/>
    </row>
    <row r="1233" spans="1:16" hidden="1" x14ac:dyDescent="0.35">
      <c r="A1233" s="244"/>
      <c r="B1233" s="244"/>
      <c r="C1233" s="244"/>
      <c r="D1233" s="244"/>
      <c r="E1233" s="244"/>
      <c r="F1233" s="244"/>
      <c r="G1233" s="244"/>
      <c r="H1233" s="244"/>
      <c r="I1233" s="244"/>
      <c r="J1233" s="244"/>
      <c r="K1233" s="244"/>
      <c r="L1233" s="244"/>
      <c r="M1233" s="244"/>
      <c r="N1233" s="244"/>
      <c r="O1233" s="244"/>
      <c r="P1233" s="244"/>
    </row>
    <row r="1234" spans="1:16" hidden="1" x14ac:dyDescent="0.35">
      <c r="A1234" s="244"/>
      <c r="B1234" s="244"/>
      <c r="C1234" s="244"/>
      <c r="D1234" s="244"/>
      <c r="E1234" s="244"/>
      <c r="F1234" s="244"/>
      <c r="G1234" s="244"/>
      <c r="H1234" s="244"/>
      <c r="I1234" s="244"/>
      <c r="J1234" s="244"/>
      <c r="K1234" s="244"/>
      <c r="L1234" s="244"/>
      <c r="M1234" s="244"/>
      <c r="N1234" s="244"/>
      <c r="O1234" s="244"/>
      <c r="P1234" s="244"/>
    </row>
    <row r="1235" spans="1:16" hidden="1" x14ac:dyDescent="0.35">
      <c r="A1235" s="244"/>
      <c r="B1235" s="244"/>
      <c r="C1235" s="244"/>
      <c r="D1235" s="244"/>
      <c r="E1235" s="244"/>
      <c r="F1235" s="244"/>
      <c r="G1235" s="244"/>
      <c r="H1235" s="244"/>
      <c r="I1235" s="244"/>
      <c r="J1235" s="244"/>
      <c r="K1235" s="244"/>
      <c r="L1235" s="244"/>
      <c r="M1235" s="244"/>
      <c r="N1235" s="244"/>
      <c r="O1235" s="244"/>
      <c r="P1235" s="244"/>
    </row>
    <row r="1236" spans="1:16" hidden="1" x14ac:dyDescent="0.35">
      <c r="A1236" s="244"/>
      <c r="B1236" s="244"/>
      <c r="C1236" s="244"/>
      <c r="D1236" s="244"/>
      <c r="E1236" s="244"/>
      <c r="F1236" s="244"/>
      <c r="G1236" s="244"/>
      <c r="H1236" s="244"/>
      <c r="I1236" s="244"/>
      <c r="J1236" s="244"/>
      <c r="K1236" s="244"/>
      <c r="L1236" s="244"/>
      <c r="M1236" s="244"/>
      <c r="N1236" s="244"/>
      <c r="O1236" s="244"/>
      <c r="P1236" s="244"/>
    </row>
    <row r="1237" spans="1:16" hidden="1" x14ac:dyDescent="0.35">
      <c r="A1237" s="244"/>
      <c r="B1237" s="244"/>
      <c r="C1237" s="244"/>
      <c r="D1237" s="244"/>
      <c r="E1237" s="244"/>
      <c r="F1237" s="244"/>
      <c r="G1237" s="244"/>
      <c r="H1237" s="244"/>
      <c r="I1237" s="244"/>
      <c r="J1237" s="244"/>
      <c r="K1237" s="244"/>
      <c r="L1237" s="244"/>
      <c r="M1237" s="244"/>
      <c r="N1237" s="244"/>
      <c r="O1237" s="244"/>
      <c r="P1237" s="244"/>
    </row>
    <row r="1238" spans="1:16" hidden="1" x14ac:dyDescent="0.35">
      <c r="A1238" s="244"/>
      <c r="B1238" s="244"/>
      <c r="C1238" s="244"/>
      <c r="D1238" s="244"/>
      <c r="E1238" s="244"/>
      <c r="F1238" s="244"/>
      <c r="G1238" s="244"/>
      <c r="H1238" s="244"/>
      <c r="I1238" s="244"/>
      <c r="J1238" s="244"/>
      <c r="K1238" s="244"/>
      <c r="L1238" s="244"/>
      <c r="M1238" s="244"/>
      <c r="N1238" s="244"/>
      <c r="O1238" s="244"/>
      <c r="P1238" s="244"/>
    </row>
    <row r="1239" spans="1:16" hidden="1" x14ac:dyDescent="0.35">
      <c r="A1239" s="244"/>
      <c r="B1239" s="244"/>
      <c r="C1239" s="244"/>
      <c r="D1239" s="244"/>
      <c r="E1239" s="244"/>
      <c r="F1239" s="244"/>
      <c r="G1239" s="244"/>
      <c r="H1239" s="244"/>
      <c r="I1239" s="244"/>
      <c r="J1239" s="244"/>
      <c r="K1239" s="244"/>
      <c r="L1239" s="244"/>
      <c r="M1239" s="244"/>
      <c r="N1239" s="244"/>
      <c r="O1239" s="244"/>
      <c r="P1239" s="244"/>
    </row>
    <row r="1240" spans="1:16" hidden="1" x14ac:dyDescent="0.35">
      <c r="A1240" s="244"/>
      <c r="B1240" s="244"/>
      <c r="C1240" s="244"/>
      <c r="D1240" s="244"/>
      <c r="E1240" s="244"/>
      <c r="F1240" s="244"/>
      <c r="G1240" s="244"/>
      <c r="H1240" s="244"/>
      <c r="I1240" s="244"/>
      <c r="J1240" s="244"/>
      <c r="K1240" s="244"/>
      <c r="L1240" s="244"/>
      <c r="M1240" s="244"/>
      <c r="N1240" s="244"/>
      <c r="O1240" s="244"/>
      <c r="P1240" s="244"/>
    </row>
    <row r="1241" spans="1:16" hidden="1" x14ac:dyDescent="0.35">
      <c r="A1241" s="244"/>
      <c r="B1241" s="244"/>
      <c r="C1241" s="244"/>
      <c r="D1241" s="244"/>
      <c r="E1241" s="244"/>
      <c r="F1241" s="244"/>
      <c r="G1241" s="244"/>
      <c r="H1241" s="244"/>
      <c r="I1241" s="244"/>
      <c r="J1241" s="244"/>
      <c r="K1241" s="244"/>
      <c r="L1241" s="244"/>
      <c r="M1241" s="244"/>
      <c r="N1241" s="244"/>
      <c r="O1241" s="244"/>
      <c r="P1241" s="244"/>
    </row>
    <row r="1242" spans="1:16" hidden="1" x14ac:dyDescent="0.35">
      <c r="A1242" s="244"/>
      <c r="B1242" s="244"/>
      <c r="C1242" s="244"/>
      <c r="D1242" s="244"/>
      <c r="E1242" s="244"/>
      <c r="F1242" s="244"/>
      <c r="G1242" s="244"/>
      <c r="H1242" s="244"/>
      <c r="I1242" s="244"/>
      <c r="J1242" s="244"/>
      <c r="K1242" s="244"/>
      <c r="L1242" s="244"/>
      <c r="M1242" s="244"/>
      <c r="N1242" s="244"/>
      <c r="O1242" s="244"/>
      <c r="P1242" s="244"/>
    </row>
    <row r="1243" spans="1:16" hidden="1" x14ac:dyDescent="0.35">
      <c r="A1243" s="244"/>
      <c r="B1243" s="244"/>
      <c r="C1243" s="244"/>
      <c r="D1243" s="244"/>
      <c r="E1243" s="244"/>
      <c r="F1243" s="244"/>
      <c r="G1243" s="244"/>
      <c r="H1243" s="244"/>
      <c r="I1243" s="244"/>
      <c r="J1243" s="244"/>
      <c r="K1243" s="244"/>
      <c r="L1243" s="244"/>
      <c r="M1243" s="244"/>
      <c r="N1243" s="244"/>
      <c r="O1243" s="244"/>
      <c r="P1243" s="244"/>
    </row>
    <row r="1244" spans="1:16" hidden="1" x14ac:dyDescent="0.35">
      <c r="A1244" s="244"/>
      <c r="B1244" s="244"/>
      <c r="C1244" s="244"/>
      <c r="D1244" s="244"/>
      <c r="E1244" s="244"/>
      <c r="F1244" s="244"/>
      <c r="G1244" s="244"/>
      <c r="H1244" s="244"/>
      <c r="I1244" s="244"/>
      <c r="J1244" s="244"/>
      <c r="K1244" s="244"/>
      <c r="L1244" s="244"/>
      <c r="M1244" s="244"/>
      <c r="N1244" s="244"/>
      <c r="O1244" s="244"/>
      <c r="P1244" s="244"/>
    </row>
    <row r="1245" spans="1:16" hidden="1" x14ac:dyDescent="0.35">
      <c r="A1245" s="244"/>
      <c r="B1245" s="244"/>
      <c r="C1245" s="244"/>
      <c r="D1245" s="244"/>
      <c r="E1245" s="244"/>
      <c r="F1245" s="244"/>
      <c r="G1245" s="244"/>
      <c r="H1245" s="244"/>
      <c r="I1245" s="244"/>
      <c r="J1245" s="244"/>
      <c r="K1245" s="244"/>
      <c r="L1245" s="244"/>
      <c r="M1245" s="244"/>
      <c r="N1245" s="244"/>
      <c r="O1245" s="244"/>
      <c r="P1245" s="244"/>
    </row>
    <row r="1246" spans="1:16" hidden="1" x14ac:dyDescent="0.35">
      <c r="A1246" s="244"/>
      <c r="B1246" s="244"/>
      <c r="C1246" s="244"/>
      <c r="D1246" s="244"/>
      <c r="E1246" s="244"/>
      <c r="F1246" s="244"/>
      <c r="G1246" s="244"/>
      <c r="H1246" s="244"/>
      <c r="I1246" s="244"/>
      <c r="J1246" s="244"/>
      <c r="K1246" s="244"/>
      <c r="L1246" s="244"/>
      <c r="M1246" s="244"/>
      <c r="N1246" s="244"/>
      <c r="O1246" s="244"/>
      <c r="P1246" s="244"/>
    </row>
    <row r="1247" spans="1:16" hidden="1" x14ac:dyDescent="0.35">
      <c r="A1247" s="244"/>
      <c r="B1247" s="244"/>
      <c r="C1247" s="244"/>
      <c r="D1247" s="244"/>
      <c r="E1247" s="244"/>
      <c r="F1247" s="244"/>
      <c r="G1247" s="244"/>
      <c r="H1247" s="244"/>
      <c r="I1247" s="244"/>
      <c r="J1247" s="244"/>
      <c r="K1247" s="244"/>
      <c r="L1247" s="244"/>
      <c r="M1247" s="244"/>
      <c r="N1247" s="244"/>
      <c r="O1247" s="244"/>
      <c r="P1247" s="244"/>
    </row>
    <row r="1248" spans="1:16" hidden="1" x14ac:dyDescent="0.35">
      <c r="A1248" s="244"/>
      <c r="B1248" s="244"/>
      <c r="C1248" s="244"/>
      <c r="D1248" s="244"/>
      <c r="E1248" s="244"/>
      <c r="F1248" s="244"/>
      <c r="G1248" s="244"/>
      <c r="H1248" s="244"/>
      <c r="I1248" s="244"/>
      <c r="J1248" s="244"/>
      <c r="K1248" s="244"/>
      <c r="L1248" s="244"/>
      <c r="M1248" s="244"/>
      <c r="N1248" s="244"/>
      <c r="O1248" s="244"/>
      <c r="P1248" s="244"/>
    </row>
    <row r="1249" spans="1:16" hidden="1" x14ac:dyDescent="0.35">
      <c r="A1249" s="244"/>
      <c r="B1249" s="244"/>
      <c r="C1249" s="244"/>
      <c r="D1249" s="244"/>
      <c r="E1249" s="244"/>
      <c r="F1249" s="244"/>
      <c r="G1249" s="244"/>
      <c r="H1249" s="244"/>
      <c r="I1249" s="244"/>
      <c r="J1249" s="244"/>
      <c r="K1249" s="244"/>
      <c r="L1249" s="244"/>
      <c r="M1249" s="244"/>
      <c r="N1249" s="244"/>
      <c r="O1249" s="244"/>
      <c r="P1249" s="244"/>
    </row>
    <row r="1250" spans="1:16" hidden="1" x14ac:dyDescent="0.35">
      <c r="A1250" s="244"/>
      <c r="B1250" s="244"/>
      <c r="C1250" s="244"/>
      <c r="D1250" s="244"/>
      <c r="E1250" s="244"/>
      <c r="F1250" s="244"/>
      <c r="G1250" s="244"/>
      <c r="H1250" s="244"/>
      <c r="I1250" s="244"/>
      <c r="J1250" s="244"/>
      <c r="K1250" s="244"/>
      <c r="L1250" s="244"/>
      <c r="M1250" s="244"/>
      <c r="N1250" s="244"/>
      <c r="O1250" s="244"/>
      <c r="P1250" s="244"/>
    </row>
    <row r="1251" spans="1:16" hidden="1" x14ac:dyDescent="0.35">
      <c r="A1251" s="244"/>
      <c r="B1251" s="244"/>
      <c r="C1251" s="244"/>
      <c r="D1251" s="244"/>
      <c r="E1251" s="244"/>
      <c r="F1251" s="244"/>
      <c r="G1251" s="244"/>
      <c r="H1251" s="244"/>
      <c r="I1251" s="244"/>
      <c r="J1251" s="244"/>
      <c r="K1251" s="244"/>
      <c r="L1251" s="244"/>
      <c r="M1251" s="244"/>
      <c r="N1251" s="244"/>
      <c r="O1251" s="244"/>
      <c r="P1251" s="244"/>
    </row>
    <row r="1252" spans="1:16" hidden="1" x14ac:dyDescent="0.35">
      <c r="A1252" s="244"/>
      <c r="B1252" s="244"/>
      <c r="C1252" s="244"/>
      <c r="D1252" s="244"/>
      <c r="E1252" s="244"/>
      <c r="F1252" s="244"/>
      <c r="G1252" s="244"/>
      <c r="H1252" s="244"/>
      <c r="I1252" s="244"/>
      <c r="J1252" s="244"/>
      <c r="K1252" s="244"/>
      <c r="L1252" s="244"/>
      <c r="M1252" s="244"/>
      <c r="N1252" s="244"/>
      <c r="O1252" s="244"/>
      <c r="P1252" s="244"/>
    </row>
    <row r="1253" spans="1:16" hidden="1" x14ac:dyDescent="0.35">
      <c r="A1253" s="244"/>
      <c r="B1253" s="244"/>
      <c r="C1253" s="244"/>
      <c r="D1253" s="244"/>
      <c r="E1253" s="244"/>
      <c r="F1253" s="244"/>
      <c r="G1253" s="244"/>
      <c r="H1253" s="244"/>
      <c r="I1253" s="244"/>
      <c r="J1253" s="244"/>
      <c r="K1253" s="244"/>
      <c r="L1253" s="244"/>
      <c r="M1253" s="244"/>
      <c r="N1253" s="244"/>
      <c r="O1253" s="244"/>
      <c r="P1253" s="244"/>
    </row>
    <row r="1254" spans="1:16" hidden="1" x14ac:dyDescent="0.35">
      <c r="A1254" s="244"/>
      <c r="B1254" s="244"/>
      <c r="C1254" s="244"/>
      <c r="D1254" s="244"/>
      <c r="E1254" s="244"/>
      <c r="F1254" s="244"/>
      <c r="G1254" s="244"/>
      <c r="H1254" s="244"/>
      <c r="I1254" s="244"/>
      <c r="J1254" s="244"/>
      <c r="K1254" s="244"/>
      <c r="L1254" s="244"/>
      <c r="M1254" s="244"/>
      <c r="N1254" s="244"/>
      <c r="O1254" s="244"/>
      <c r="P1254" s="244"/>
    </row>
    <row r="1255" spans="1:16" hidden="1" x14ac:dyDescent="0.35">
      <c r="A1255" s="244"/>
      <c r="B1255" s="244"/>
      <c r="C1255" s="244"/>
      <c r="D1255" s="244"/>
      <c r="E1255" s="244"/>
      <c r="F1255" s="244"/>
      <c r="G1255" s="244"/>
      <c r="H1255" s="244"/>
      <c r="I1255" s="244"/>
      <c r="J1255" s="244"/>
      <c r="K1255" s="244"/>
      <c r="L1255" s="244"/>
      <c r="M1255" s="244"/>
      <c r="N1255" s="244"/>
      <c r="O1255" s="244"/>
      <c r="P1255" s="244"/>
    </row>
    <row r="1256" spans="1:16" hidden="1" x14ac:dyDescent="0.35">
      <c r="A1256" s="244"/>
      <c r="B1256" s="244"/>
      <c r="C1256" s="244"/>
      <c r="D1256" s="244"/>
      <c r="E1256" s="244"/>
      <c r="F1256" s="244"/>
      <c r="G1256" s="244"/>
      <c r="H1256" s="244"/>
      <c r="I1256" s="244"/>
      <c r="J1256" s="244"/>
      <c r="K1256" s="244"/>
      <c r="L1256" s="244"/>
      <c r="M1256" s="244"/>
      <c r="N1256" s="244"/>
      <c r="O1256" s="244"/>
      <c r="P1256" s="244"/>
    </row>
    <row r="1257" spans="1:16" hidden="1" x14ac:dyDescent="0.35">
      <c r="A1257" s="244"/>
      <c r="B1257" s="244"/>
      <c r="C1257" s="244"/>
      <c r="D1257" s="244"/>
      <c r="E1257" s="244"/>
      <c r="F1257" s="244"/>
      <c r="G1257" s="244"/>
      <c r="H1257" s="244"/>
      <c r="I1257" s="244"/>
      <c r="J1257" s="244"/>
      <c r="K1257" s="244"/>
      <c r="L1257" s="244"/>
      <c r="M1257" s="244"/>
      <c r="N1257" s="244"/>
      <c r="O1257" s="244"/>
      <c r="P1257" s="244"/>
    </row>
    <row r="1258" spans="1:16" hidden="1" x14ac:dyDescent="0.35">
      <c r="A1258" s="244"/>
      <c r="B1258" s="244"/>
      <c r="C1258" s="244"/>
      <c r="D1258" s="244"/>
      <c r="E1258" s="244"/>
      <c r="F1258" s="244"/>
      <c r="G1258" s="244"/>
      <c r="H1258" s="244"/>
      <c r="I1258" s="244"/>
      <c r="J1258" s="244"/>
      <c r="K1258" s="244"/>
      <c r="L1258" s="244"/>
      <c r="M1258" s="244"/>
      <c r="N1258" s="244"/>
      <c r="O1258" s="244"/>
      <c r="P1258" s="244"/>
    </row>
    <row r="1259" spans="1:16" hidden="1" x14ac:dyDescent="0.35">
      <c r="A1259" s="244"/>
      <c r="B1259" s="244"/>
      <c r="C1259" s="244"/>
      <c r="D1259" s="244"/>
      <c r="E1259" s="244"/>
      <c r="F1259" s="244"/>
      <c r="G1259" s="244"/>
      <c r="H1259" s="244"/>
      <c r="I1259" s="244"/>
      <c r="J1259" s="244"/>
      <c r="K1259" s="244"/>
      <c r="L1259" s="244"/>
      <c r="M1259" s="244"/>
      <c r="N1259" s="244"/>
      <c r="O1259" s="244"/>
      <c r="P1259" s="244"/>
    </row>
    <row r="1260" spans="1:16" hidden="1" x14ac:dyDescent="0.35">
      <c r="A1260" s="244"/>
      <c r="B1260" s="244"/>
      <c r="C1260" s="244"/>
      <c r="D1260" s="244"/>
      <c r="E1260" s="244"/>
      <c r="F1260" s="244"/>
      <c r="G1260" s="244"/>
      <c r="H1260" s="244"/>
      <c r="I1260" s="244"/>
      <c r="J1260" s="244"/>
      <c r="K1260" s="244"/>
      <c r="L1260" s="244"/>
      <c r="M1260" s="244"/>
      <c r="N1260" s="244"/>
      <c r="O1260" s="244"/>
      <c r="P1260" s="244"/>
    </row>
    <row r="1261" spans="1:16" hidden="1" x14ac:dyDescent="0.35">
      <c r="A1261" s="244"/>
      <c r="B1261" s="244"/>
      <c r="C1261" s="244"/>
      <c r="D1261" s="244"/>
      <c r="E1261" s="244"/>
      <c r="F1261" s="244"/>
      <c r="G1261" s="244"/>
      <c r="H1261" s="244"/>
      <c r="I1261" s="244"/>
      <c r="J1261" s="244"/>
      <c r="K1261" s="244"/>
      <c r="L1261" s="244"/>
      <c r="M1261" s="244"/>
      <c r="N1261" s="244"/>
      <c r="O1261" s="244"/>
      <c r="P1261" s="244"/>
    </row>
    <row r="1262" spans="1:16" hidden="1" x14ac:dyDescent="0.35">
      <c r="A1262" s="244"/>
      <c r="B1262" s="244"/>
      <c r="C1262" s="244"/>
      <c r="D1262" s="244"/>
      <c r="E1262" s="244"/>
      <c r="F1262" s="244"/>
      <c r="G1262" s="244"/>
      <c r="H1262" s="244"/>
      <c r="I1262" s="244"/>
      <c r="J1262" s="244"/>
      <c r="K1262" s="244"/>
      <c r="L1262" s="244"/>
      <c r="M1262" s="244"/>
      <c r="N1262" s="244"/>
      <c r="O1262" s="244"/>
      <c r="P1262" s="244"/>
    </row>
    <row r="1263" spans="1:16" hidden="1" x14ac:dyDescent="0.35">
      <c r="A1263" s="244"/>
      <c r="B1263" s="244"/>
      <c r="C1263" s="244"/>
      <c r="D1263" s="244"/>
      <c r="E1263" s="244"/>
      <c r="F1263" s="244"/>
      <c r="G1263" s="244"/>
      <c r="H1263" s="244"/>
      <c r="I1263" s="244"/>
      <c r="J1263" s="244"/>
      <c r="K1263" s="244"/>
      <c r="L1263" s="244"/>
      <c r="M1263" s="244"/>
      <c r="N1263" s="244"/>
      <c r="O1263" s="244"/>
      <c r="P1263" s="244"/>
    </row>
    <row r="1264" spans="1:16" hidden="1" x14ac:dyDescent="0.35">
      <c r="A1264" s="244"/>
      <c r="B1264" s="244"/>
      <c r="C1264" s="244"/>
      <c r="D1264" s="244"/>
      <c r="E1264" s="244"/>
      <c r="F1264" s="244"/>
      <c r="G1264" s="244"/>
      <c r="H1264" s="244"/>
      <c r="I1264" s="244"/>
      <c r="J1264" s="244"/>
      <c r="K1264" s="244"/>
      <c r="L1264" s="244"/>
      <c r="M1264" s="244"/>
      <c r="N1264" s="244"/>
      <c r="O1264" s="244"/>
      <c r="P1264" s="244"/>
    </row>
    <row r="1265" spans="1:16" hidden="1" x14ac:dyDescent="0.35">
      <c r="A1265" s="244"/>
      <c r="B1265" s="244"/>
      <c r="C1265" s="244"/>
      <c r="D1265" s="244"/>
      <c r="E1265" s="244"/>
      <c r="F1265" s="244"/>
      <c r="G1265" s="244"/>
      <c r="H1265" s="244"/>
      <c r="I1265" s="244"/>
      <c r="J1265" s="244"/>
      <c r="K1265" s="244"/>
      <c r="L1265" s="244"/>
      <c r="M1265" s="244"/>
      <c r="N1265" s="244"/>
      <c r="O1265" s="244"/>
      <c r="P1265" s="244"/>
    </row>
    <row r="1266" spans="1:16" hidden="1" x14ac:dyDescent="0.35">
      <c r="A1266" s="244"/>
      <c r="B1266" s="244"/>
      <c r="C1266" s="244"/>
      <c r="D1266" s="244"/>
      <c r="E1266" s="244"/>
      <c r="F1266" s="244"/>
      <c r="G1266" s="244"/>
      <c r="H1266" s="244"/>
      <c r="I1266" s="244"/>
      <c r="J1266" s="244"/>
      <c r="K1266" s="244"/>
      <c r="L1266" s="244"/>
      <c r="M1266" s="244"/>
      <c r="N1266" s="244"/>
      <c r="O1266" s="244"/>
      <c r="P1266" s="244"/>
    </row>
    <row r="1267" spans="1:16" hidden="1" x14ac:dyDescent="0.35">
      <c r="A1267" s="244"/>
      <c r="B1267" s="244"/>
      <c r="C1267" s="244"/>
      <c r="D1267" s="244"/>
      <c r="E1267" s="244"/>
      <c r="F1267" s="244"/>
      <c r="G1267" s="244"/>
      <c r="H1267" s="244"/>
      <c r="I1267" s="244"/>
      <c r="J1267" s="244"/>
      <c r="K1267" s="244"/>
      <c r="L1267" s="244"/>
      <c r="M1267" s="244"/>
      <c r="N1267" s="244"/>
      <c r="O1267" s="244"/>
      <c r="P1267" s="244"/>
    </row>
    <row r="1268" spans="1:16" hidden="1" x14ac:dyDescent="0.35">
      <c r="A1268" s="244"/>
      <c r="B1268" s="244"/>
      <c r="C1268" s="244"/>
      <c r="D1268" s="244"/>
      <c r="E1268" s="244"/>
      <c r="F1268" s="244"/>
      <c r="G1268" s="244"/>
      <c r="H1268" s="244"/>
      <c r="I1268" s="244"/>
      <c r="J1268" s="244"/>
      <c r="K1268" s="244"/>
      <c r="L1268" s="244"/>
      <c r="M1268" s="244"/>
      <c r="N1268" s="244"/>
      <c r="O1268" s="244"/>
      <c r="P1268" s="244"/>
    </row>
    <row r="1269" spans="1:16" hidden="1" x14ac:dyDescent="0.35">
      <c r="A1269" s="244"/>
      <c r="B1269" s="244"/>
      <c r="C1269" s="244"/>
      <c r="D1269" s="244"/>
      <c r="E1269" s="244"/>
      <c r="F1269" s="244"/>
      <c r="G1269" s="244"/>
      <c r="H1269" s="244"/>
      <c r="I1269" s="244"/>
      <c r="J1269" s="244"/>
      <c r="K1269" s="244"/>
      <c r="L1269" s="244"/>
      <c r="M1269" s="244"/>
      <c r="N1269" s="244"/>
      <c r="O1269" s="244"/>
      <c r="P1269" s="244"/>
    </row>
    <row r="1270" spans="1:16" hidden="1" x14ac:dyDescent="0.35">
      <c r="A1270" s="244"/>
      <c r="B1270" s="244"/>
      <c r="C1270" s="244"/>
      <c r="D1270" s="244"/>
      <c r="E1270" s="244"/>
      <c r="F1270" s="244"/>
      <c r="G1270" s="244"/>
      <c r="H1270" s="244"/>
      <c r="I1270" s="244"/>
      <c r="J1270" s="244"/>
      <c r="K1270" s="244"/>
      <c r="L1270" s="244"/>
      <c r="M1270" s="244"/>
      <c r="N1270" s="244"/>
      <c r="O1270" s="244"/>
      <c r="P1270" s="244"/>
    </row>
    <row r="1271" spans="1:16" hidden="1" x14ac:dyDescent="0.35">
      <c r="A1271" s="244"/>
      <c r="B1271" s="244"/>
      <c r="C1271" s="244"/>
      <c r="D1271" s="244"/>
      <c r="E1271" s="244"/>
      <c r="F1271" s="244"/>
      <c r="G1271" s="244"/>
      <c r="H1271" s="244"/>
      <c r="I1271" s="244"/>
      <c r="J1271" s="244"/>
      <c r="K1271" s="244"/>
      <c r="L1271" s="244"/>
      <c r="M1271" s="244"/>
      <c r="N1271" s="244"/>
      <c r="O1271" s="244"/>
      <c r="P1271" s="244"/>
    </row>
    <row r="1272" spans="1:16" hidden="1" x14ac:dyDescent="0.35">
      <c r="A1272" s="244"/>
      <c r="B1272" s="244"/>
      <c r="C1272" s="244"/>
      <c r="D1272" s="244"/>
      <c r="E1272" s="244"/>
      <c r="F1272" s="244"/>
      <c r="G1272" s="244"/>
      <c r="H1272" s="244"/>
      <c r="I1272" s="244"/>
      <c r="J1272" s="244"/>
      <c r="K1272" s="244"/>
      <c r="L1272" s="244"/>
      <c r="M1272" s="244"/>
      <c r="N1272" s="244"/>
      <c r="O1272" s="244"/>
      <c r="P1272" s="244"/>
    </row>
    <row r="1273" spans="1:16" hidden="1" x14ac:dyDescent="0.35">
      <c r="A1273" s="244"/>
      <c r="B1273" s="244"/>
      <c r="C1273" s="244"/>
      <c r="D1273" s="244"/>
      <c r="E1273" s="244"/>
      <c r="F1273" s="244"/>
      <c r="G1273" s="244"/>
      <c r="H1273" s="244"/>
      <c r="I1273" s="244"/>
      <c r="J1273" s="244"/>
      <c r="K1273" s="244"/>
      <c r="L1273" s="244"/>
      <c r="M1273" s="244"/>
      <c r="N1273" s="244"/>
      <c r="O1273" s="244"/>
      <c r="P1273" s="244"/>
    </row>
    <row r="1274" spans="1:16" hidden="1" x14ac:dyDescent="0.35">
      <c r="A1274" s="244"/>
      <c r="B1274" s="244"/>
      <c r="C1274" s="244"/>
      <c r="D1274" s="244"/>
      <c r="E1274" s="244"/>
      <c r="F1274" s="244"/>
      <c r="G1274" s="244"/>
      <c r="H1274" s="244"/>
      <c r="I1274" s="244"/>
      <c r="J1274" s="244"/>
      <c r="K1274" s="244"/>
      <c r="L1274" s="244"/>
      <c r="M1274" s="244"/>
      <c r="N1274" s="244"/>
      <c r="O1274" s="244"/>
      <c r="P1274" s="244"/>
    </row>
    <row r="1275" spans="1:16" hidden="1" x14ac:dyDescent="0.35">
      <c r="A1275" s="244"/>
      <c r="B1275" s="244"/>
      <c r="C1275" s="244"/>
      <c r="D1275" s="244"/>
      <c r="E1275" s="244"/>
      <c r="F1275" s="244"/>
      <c r="G1275" s="244"/>
      <c r="H1275" s="244"/>
      <c r="I1275" s="244"/>
      <c r="J1275" s="244"/>
      <c r="K1275" s="244"/>
      <c r="L1275" s="244"/>
      <c r="M1275" s="244"/>
      <c r="N1275" s="244"/>
      <c r="O1275" s="244"/>
      <c r="P1275" s="244"/>
    </row>
    <row r="1276" spans="1:16" hidden="1" x14ac:dyDescent="0.35">
      <c r="A1276" s="244"/>
      <c r="B1276" s="244"/>
      <c r="C1276" s="244"/>
      <c r="D1276" s="244"/>
      <c r="E1276" s="244"/>
      <c r="F1276" s="244"/>
      <c r="G1276" s="244"/>
      <c r="H1276" s="244"/>
      <c r="I1276" s="244"/>
      <c r="J1276" s="244"/>
      <c r="K1276" s="244"/>
      <c r="L1276" s="244"/>
      <c r="M1276" s="244"/>
      <c r="N1276" s="244"/>
      <c r="O1276" s="244"/>
      <c r="P1276" s="244"/>
    </row>
    <row r="1277" spans="1:16" hidden="1" x14ac:dyDescent="0.35">
      <c r="A1277" s="244"/>
      <c r="B1277" s="244"/>
      <c r="C1277" s="244"/>
      <c r="D1277" s="244"/>
      <c r="E1277" s="244"/>
      <c r="F1277" s="244"/>
      <c r="G1277" s="244"/>
      <c r="H1277" s="244"/>
      <c r="I1277" s="244"/>
      <c r="J1277" s="244"/>
      <c r="K1277" s="244"/>
      <c r="L1277" s="244"/>
      <c r="M1277" s="244"/>
      <c r="N1277" s="244"/>
      <c r="O1277" s="244"/>
      <c r="P1277" s="244"/>
    </row>
    <row r="1278" spans="1:16" hidden="1" x14ac:dyDescent="0.35">
      <c r="A1278" s="244"/>
      <c r="B1278" s="244"/>
      <c r="C1278" s="244"/>
      <c r="D1278" s="244"/>
      <c r="E1278" s="244"/>
      <c r="F1278" s="244"/>
      <c r="G1278" s="244"/>
      <c r="H1278" s="244"/>
      <c r="I1278" s="244"/>
      <c r="J1278" s="244"/>
      <c r="K1278" s="244"/>
      <c r="L1278" s="244"/>
      <c r="M1278" s="244"/>
      <c r="N1278" s="244"/>
      <c r="O1278" s="244"/>
      <c r="P1278" s="244"/>
    </row>
    <row r="1279" spans="1:16" hidden="1" x14ac:dyDescent="0.35">
      <c r="A1279" s="244"/>
      <c r="B1279" s="244"/>
      <c r="C1279" s="244"/>
      <c r="D1279" s="244"/>
      <c r="E1279" s="244"/>
      <c r="F1279" s="244"/>
      <c r="G1279" s="244"/>
      <c r="H1279" s="244"/>
      <c r="I1279" s="244"/>
      <c r="J1279" s="244"/>
      <c r="K1279" s="244"/>
      <c r="L1279" s="244"/>
      <c r="M1279" s="244"/>
      <c r="N1279" s="244"/>
      <c r="O1279" s="244"/>
      <c r="P1279" s="244"/>
    </row>
    <row r="1280" spans="1:16" hidden="1" x14ac:dyDescent="0.35">
      <c r="A1280" s="244"/>
      <c r="B1280" s="244"/>
      <c r="C1280" s="244"/>
      <c r="D1280" s="244"/>
      <c r="E1280" s="244"/>
      <c r="F1280" s="244"/>
      <c r="G1280" s="244"/>
      <c r="H1280" s="244"/>
      <c r="I1280" s="244"/>
      <c r="J1280" s="244"/>
      <c r="K1280" s="244"/>
      <c r="L1280" s="244"/>
      <c r="M1280" s="244"/>
      <c r="N1280" s="244"/>
      <c r="O1280" s="244"/>
      <c r="P1280" s="244"/>
    </row>
    <row r="1281" spans="1:16" hidden="1" x14ac:dyDescent="0.35">
      <c r="A1281" s="244"/>
      <c r="B1281" s="244"/>
      <c r="C1281" s="244"/>
      <c r="D1281" s="244"/>
      <c r="E1281" s="244"/>
      <c r="F1281" s="244"/>
      <c r="G1281" s="244"/>
      <c r="H1281" s="244"/>
      <c r="I1281" s="244"/>
      <c r="J1281" s="244"/>
      <c r="K1281" s="244"/>
      <c r="L1281" s="244"/>
      <c r="M1281" s="244"/>
      <c r="N1281" s="244"/>
      <c r="O1281" s="244"/>
      <c r="P1281" s="244"/>
    </row>
    <row r="1282" spans="1:16" hidden="1" x14ac:dyDescent="0.35">
      <c r="A1282" s="244"/>
      <c r="B1282" s="244"/>
      <c r="C1282" s="244"/>
      <c r="D1282" s="244"/>
      <c r="E1282" s="244"/>
      <c r="F1282" s="244"/>
      <c r="G1282" s="244"/>
      <c r="H1282" s="244"/>
      <c r="I1282" s="244"/>
      <c r="J1282" s="244"/>
      <c r="K1282" s="244"/>
      <c r="L1282" s="244"/>
      <c r="M1282" s="244"/>
      <c r="N1282" s="244"/>
      <c r="O1282" s="244"/>
      <c r="P1282" s="244"/>
    </row>
    <row r="1283" spans="1:16" hidden="1" x14ac:dyDescent="0.35">
      <c r="A1283" s="244"/>
      <c r="B1283" s="244"/>
      <c r="C1283" s="244"/>
      <c r="D1283" s="244"/>
      <c r="E1283" s="244"/>
      <c r="F1283" s="244"/>
      <c r="G1283" s="244"/>
      <c r="H1283" s="244"/>
      <c r="I1283" s="244"/>
      <c r="J1283" s="244"/>
      <c r="K1283" s="244"/>
      <c r="L1283" s="244"/>
      <c r="M1283" s="244"/>
      <c r="N1283" s="244"/>
      <c r="O1283" s="244"/>
      <c r="P1283" s="244"/>
    </row>
    <row r="1284" spans="1:16" hidden="1" x14ac:dyDescent="0.35">
      <c r="A1284" s="244"/>
      <c r="B1284" s="244"/>
      <c r="C1284" s="244"/>
      <c r="D1284" s="244"/>
      <c r="E1284" s="244"/>
      <c r="F1284" s="244"/>
      <c r="G1284" s="244"/>
      <c r="H1284" s="244"/>
      <c r="I1284" s="244"/>
      <c r="J1284" s="244"/>
      <c r="K1284" s="244"/>
      <c r="L1284" s="244"/>
      <c r="M1284" s="244"/>
      <c r="N1284" s="244"/>
      <c r="O1284" s="244"/>
      <c r="P1284" s="244"/>
    </row>
    <row r="1285" spans="1:16" hidden="1" x14ac:dyDescent="0.35">
      <c r="A1285" s="244"/>
      <c r="B1285" s="244"/>
      <c r="C1285" s="244"/>
      <c r="D1285" s="244"/>
      <c r="E1285" s="244"/>
      <c r="F1285" s="244"/>
      <c r="G1285" s="244"/>
      <c r="H1285" s="244"/>
      <c r="I1285" s="244"/>
      <c r="J1285" s="244"/>
      <c r="K1285" s="244"/>
      <c r="L1285" s="244"/>
      <c r="M1285" s="244"/>
      <c r="N1285" s="244"/>
      <c r="O1285" s="244"/>
      <c r="P1285" s="244"/>
    </row>
    <row r="1286" spans="1:16" hidden="1" x14ac:dyDescent="0.35">
      <c r="A1286" s="244"/>
      <c r="B1286" s="244"/>
      <c r="C1286" s="244"/>
      <c r="D1286" s="244"/>
      <c r="E1286" s="244"/>
      <c r="F1286" s="244"/>
      <c r="G1286" s="244"/>
      <c r="H1286" s="244"/>
      <c r="I1286" s="244"/>
      <c r="J1286" s="244"/>
      <c r="K1286" s="244"/>
      <c r="L1286" s="244"/>
      <c r="M1286" s="244"/>
      <c r="N1286" s="244"/>
      <c r="O1286" s="244"/>
      <c r="P1286" s="244"/>
    </row>
    <row r="1287" spans="1:16" hidden="1" x14ac:dyDescent="0.35">
      <c r="A1287" s="244"/>
      <c r="B1287" s="244"/>
      <c r="C1287" s="244"/>
      <c r="D1287" s="244"/>
      <c r="E1287" s="244"/>
      <c r="F1287" s="244"/>
      <c r="G1287" s="244"/>
      <c r="H1287" s="244"/>
      <c r="I1287" s="244"/>
      <c r="J1287" s="244"/>
      <c r="K1287" s="244"/>
      <c r="L1287" s="244"/>
      <c r="M1287" s="244"/>
      <c r="N1287" s="244"/>
      <c r="O1287" s="244"/>
      <c r="P1287" s="244"/>
    </row>
    <row r="1288" spans="1:16" hidden="1" x14ac:dyDescent="0.35">
      <c r="A1288" s="244"/>
      <c r="B1288" s="244"/>
      <c r="C1288" s="244"/>
      <c r="D1288" s="244"/>
      <c r="E1288" s="244"/>
      <c r="F1288" s="244"/>
      <c r="G1288" s="244"/>
      <c r="H1288" s="244"/>
      <c r="I1288" s="244"/>
      <c r="J1288" s="244"/>
      <c r="K1288" s="244"/>
      <c r="L1288" s="244"/>
      <c r="M1288" s="244"/>
      <c r="N1288" s="244"/>
      <c r="O1288" s="244"/>
      <c r="P1288" s="244"/>
    </row>
    <row r="1289" spans="1:16" hidden="1" x14ac:dyDescent="0.35">
      <c r="A1289" s="244"/>
      <c r="B1289" s="244"/>
      <c r="C1289" s="244"/>
      <c r="D1289" s="244"/>
      <c r="E1289" s="244"/>
      <c r="F1289" s="244"/>
      <c r="G1289" s="244"/>
      <c r="H1289" s="244"/>
      <c r="I1289" s="244"/>
      <c r="J1289" s="244"/>
      <c r="K1289" s="244"/>
      <c r="L1289" s="244"/>
      <c r="M1289" s="244"/>
      <c r="N1289" s="244"/>
      <c r="O1289" s="244"/>
      <c r="P1289" s="244"/>
    </row>
    <row r="1290" spans="1:16" hidden="1" x14ac:dyDescent="0.35">
      <c r="A1290" s="244"/>
      <c r="B1290" s="244"/>
      <c r="C1290" s="244"/>
      <c r="D1290" s="244"/>
      <c r="E1290" s="244"/>
      <c r="F1290" s="244"/>
      <c r="G1290" s="244"/>
      <c r="H1290" s="244"/>
      <c r="I1290" s="244"/>
      <c r="J1290" s="244"/>
      <c r="K1290" s="244"/>
      <c r="L1290" s="244"/>
      <c r="M1290" s="244"/>
      <c r="N1290" s="244"/>
      <c r="O1290" s="244"/>
      <c r="P1290" s="244"/>
    </row>
    <row r="1291" spans="1:16" hidden="1" x14ac:dyDescent="0.35">
      <c r="A1291" s="244"/>
      <c r="B1291" s="244"/>
      <c r="C1291" s="244"/>
      <c r="D1291" s="244"/>
      <c r="E1291" s="244"/>
      <c r="F1291" s="244"/>
      <c r="G1291" s="244"/>
      <c r="H1291" s="244"/>
      <c r="I1291" s="244"/>
      <c r="J1291" s="244"/>
      <c r="K1291" s="244"/>
      <c r="L1291" s="244"/>
      <c r="M1291" s="244"/>
      <c r="N1291" s="244"/>
      <c r="O1291" s="244"/>
      <c r="P1291" s="244"/>
    </row>
    <row r="1292" spans="1:16" hidden="1" x14ac:dyDescent="0.35">
      <c r="A1292" s="244"/>
      <c r="B1292" s="244"/>
      <c r="C1292" s="244"/>
      <c r="D1292" s="244"/>
      <c r="E1292" s="244"/>
      <c r="F1292" s="244"/>
      <c r="G1292" s="244"/>
      <c r="H1292" s="244"/>
      <c r="I1292" s="244"/>
      <c r="J1292" s="244"/>
      <c r="K1292" s="244"/>
      <c r="L1292" s="244"/>
      <c r="M1292" s="244"/>
      <c r="N1292" s="244"/>
      <c r="O1292" s="244"/>
      <c r="P1292" s="244"/>
    </row>
    <row r="1293" spans="1:16" hidden="1" x14ac:dyDescent="0.35">
      <c r="A1293" s="244"/>
      <c r="B1293" s="244"/>
      <c r="C1293" s="244"/>
      <c r="D1293" s="244"/>
      <c r="E1293" s="244"/>
      <c r="F1293" s="244"/>
      <c r="G1293" s="244"/>
      <c r="H1293" s="244"/>
      <c r="I1293" s="244"/>
      <c r="J1293" s="244"/>
      <c r="K1293" s="244"/>
      <c r="L1293" s="244"/>
      <c r="M1293" s="244"/>
      <c r="N1293" s="244"/>
      <c r="O1293" s="244"/>
      <c r="P1293" s="244"/>
    </row>
    <row r="1294" spans="1:16" hidden="1" x14ac:dyDescent="0.35">
      <c r="A1294" s="244"/>
      <c r="B1294" s="244"/>
      <c r="C1294" s="244"/>
      <c r="D1294" s="244"/>
      <c r="E1294" s="244"/>
      <c r="F1294" s="244"/>
      <c r="G1294" s="244"/>
      <c r="H1294" s="244"/>
      <c r="I1294" s="244"/>
      <c r="J1294" s="244"/>
      <c r="K1294" s="244"/>
      <c r="L1294" s="244"/>
      <c r="M1294" s="244"/>
      <c r="N1294" s="244"/>
      <c r="O1294" s="244"/>
      <c r="P1294" s="244"/>
    </row>
    <row r="1295" spans="1:16" hidden="1" x14ac:dyDescent="0.35">
      <c r="A1295" s="244"/>
      <c r="B1295" s="244"/>
      <c r="C1295" s="244"/>
      <c r="D1295" s="244"/>
      <c r="E1295" s="244"/>
      <c r="F1295" s="244"/>
      <c r="G1295" s="244"/>
      <c r="H1295" s="244"/>
      <c r="I1295" s="244"/>
      <c r="J1295" s="244"/>
      <c r="K1295" s="244"/>
      <c r="L1295" s="244"/>
      <c r="M1295" s="244"/>
      <c r="N1295" s="244"/>
      <c r="O1295" s="244"/>
      <c r="P1295" s="244"/>
    </row>
    <row r="1296" spans="1:16" hidden="1" x14ac:dyDescent="0.35">
      <c r="A1296" s="244"/>
      <c r="B1296" s="244"/>
      <c r="C1296" s="244"/>
      <c r="D1296" s="244"/>
      <c r="E1296" s="244"/>
      <c r="F1296" s="244"/>
      <c r="G1296" s="244"/>
      <c r="H1296" s="244"/>
      <c r="I1296" s="244"/>
      <c r="J1296" s="244"/>
      <c r="K1296" s="244"/>
      <c r="L1296" s="244"/>
      <c r="M1296" s="244"/>
      <c r="N1296" s="244"/>
      <c r="O1296" s="244"/>
      <c r="P1296" s="244"/>
    </row>
    <row r="1297" spans="1:16" hidden="1" x14ac:dyDescent="0.35">
      <c r="A1297" s="244"/>
      <c r="B1297" s="244"/>
      <c r="C1297" s="244"/>
      <c r="D1297" s="244"/>
      <c r="E1297" s="244"/>
      <c r="F1297" s="244"/>
      <c r="G1297" s="244"/>
      <c r="H1297" s="244"/>
      <c r="I1297" s="244"/>
      <c r="J1297" s="244"/>
      <c r="K1297" s="244"/>
      <c r="L1297" s="244"/>
      <c r="M1297" s="244"/>
      <c r="N1297" s="244"/>
      <c r="O1297" s="244"/>
      <c r="P1297" s="244"/>
    </row>
    <row r="1298" spans="1:16" hidden="1" x14ac:dyDescent="0.35">
      <c r="A1298" s="244"/>
      <c r="B1298" s="244"/>
      <c r="C1298" s="244"/>
      <c r="D1298" s="244"/>
      <c r="E1298" s="244"/>
      <c r="F1298" s="244"/>
      <c r="G1298" s="244"/>
      <c r="H1298" s="244"/>
      <c r="I1298" s="244"/>
      <c r="J1298" s="244"/>
      <c r="K1298" s="244"/>
      <c r="L1298" s="244"/>
      <c r="M1298" s="244"/>
      <c r="N1298" s="244"/>
      <c r="O1298" s="244"/>
      <c r="P1298" s="244"/>
    </row>
    <row r="1299" spans="1:16" hidden="1" x14ac:dyDescent="0.35">
      <c r="A1299" s="244"/>
      <c r="B1299" s="244"/>
      <c r="C1299" s="244"/>
      <c r="D1299" s="244"/>
      <c r="E1299" s="244"/>
      <c r="F1299" s="244"/>
      <c r="G1299" s="244"/>
      <c r="H1299" s="244"/>
      <c r="I1299" s="244"/>
      <c r="J1299" s="244"/>
      <c r="K1299" s="244"/>
      <c r="L1299" s="244"/>
      <c r="M1299" s="244"/>
      <c r="N1299" s="244"/>
      <c r="O1299" s="244"/>
      <c r="P1299" s="244"/>
    </row>
    <row r="1300" spans="1:16" hidden="1" x14ac:dyDescent="0.35">
      <c r="A1300" s="244"/>
      <c r="B1300" s="244"/>
      <c r="C1300" s="244"/>
      <c r="D1300" s="244"/>
      <c r="E1300" s="244"/>
      <c r="F1300" s="244"/>
      <c r="G1300" s="244"/>
      <c r="H1300" s="244"/>
      <c r="I1300" s="244"/>
      <c r="J1300" s="244"/>
      <c r="K1300" s="244"/>
      <c r="L1300" s="244"/>
      <c r="M1300" s="244"/>
      <c r="N1300" s="244"/>
      <c r="O1300" s="244"/>
      <c r="P1300" s="244"/>
    </row>
    <row r="1301" spans="1:16" hidden="1" x14ac:dyDescent="0.35">
      <c r="A1301" s="244"/>
      <c r="B1301" s="244"/>
      <c r="C1301" s="244"/>
      <c r="D1301" s="244"/>
      <c r="E1301" s="244"/>
      <c r="F1301" s="244"/>
      <c r="G1301" s="244"/>
      <c r="H1301" s="244"/>
      <c r="I1301" s="244"/>
      <c r="J1301" s="244"/>
      <c r="K1301" s="244"/>
      <c r="L1301" s="244"/>
      <c r="M1301" s="244"/>
      <c r="N1301" s="244"/>
      <c r="O1301" s="244"/>
      <c r="P1301" s="244"/>
    </row>
    <row r="1302" spans="1:16" hidden="1" x14ac:dyDescent="0.35">
      <c r="A1302" s="244"/>
      <c r="B1302" s="244"/>
      <c r="C1302" s="244"/>
      <c r="D1302" s="244"/>
      <c r="E1302" s="244"/>
      <c r="F1302" s="244"/>
      <c r="G1302" s="244"/>
      <c r="H1302" s="244"/>
      <c r="I1302" s="244"/>
      <c r="J1302" s="244"/>
      <c r="K1302" s="244"/>
      <c r="L1302" s="244"/>
      <c r="M1302" s="244"/>
      <c r="N1302" s="244"/>
      <c r="O1302" s="244"/>
      <c r="P1302" s="244"/>
    </row>
    <row r="1303" spans="1:16" hidden="1" x14ac:dyDescent="0.35">
      <c r="A1303" s="244"/>
      <c r="B1303" s="244"/>
      <c r="C1303" s="244"/>
      <c r="D1303" s="244"/>
      <c r="E1303" s="244"/>
      <c r="F1303" s="244"/>
      <c r="G1303" s="244"/>
      <c r="H1303" s="244"/>
      <c r="I1303" s="244"/>
      <c r="J1303" s="244"/>
      <c r="K1303" s="244"/>
      <c r="L1303" s="244"/>
      <c r="M1303" s="244"/>
      <c r="N1303" s="244"/>
      <c r="O1303" s="244"/>
      <c r="P1303" s="244"/>
    </row>
    <row r="1304" spans="1:16" hidden="1" x14ac:dyDescent="0.35">
      <c r="A1304" s="244"/>
      <c r="B1304" s="244"/>
      <c r="C1304" s="244"/>
      <c r="D1304" s="244"/>
      <c r="E1304" s="244"/>
      <c r="F1304" s="244"/>
      <c r="G1304" s="244"/>
      <c r="H1304" s="244"/>
      <c r="I1304" s="244"/>
      <c r="J1304" s="244"/>
      <c r="K1304" s="244"/>
      <c r="L1304" s="244"/>
      <c r="M1304" s="244"/>
      <c r="N1304" s="244"/>
      <c r="O1304" s="244"/>
      <c r="P1304" s="244"/>
    </row>
    <row r="1305" spans="1:16" hidden="1" x14ac:dyDescent="0.35">
      <c r="A1305" s="244"/>
      <c r="B1305" s="244"/>
      <c r="C1305" s="244"/>
      <c r="D1305" s="244"/>
      <c r="E1305" s="244"/>
      <c r="F1305" s="244"/>
      <c r="G1305" s="244"/>
      <c r="H1305" s="244"/>
      <c r="I1305" s="244"/>
      <c r="J1305" s="244"/>
      <c r="K1305" s="244"/>
      <c r="L1305" s="244"/>
      <c r="M1305" s="244"/>
      <c r="N1305" s="244"/>
      <c r="O1305" s="244"/>
      <c r="P1305" s="244"/>
    </row>
    <row r="1306" spans="1:16" hidden="1" x14ac:dyDescent="0.35">
      <c r="A1306" s="244"/>
      <c r="B1306" s="244"/>
      <c r="C1306" s="244"/>
      <c r="D1306" s="244"/>
      <c r="E1306" s="244"/>
      <c r="F1306" s="244"/>
      <c r="G1306" s="244"/>
      <c r="H1306" s="244"/>
      <c r="I1306" s="244"/>
      <c r="J1306" s="244"/>
      <c r="K1306" s="244"/>
      <c r="L1306" s="244"/>
      <c r="M1306" s="244"/>
      <c r="N1306" s="244"/>
      <c r="O1306" s="244"/>
      <c r="P1306" s="244"/>
    </row>
    <row r="1307" spans="1:16" hidden="1" x14ac:dyDescent="0.35">
      <c r="A1307" s="244"/>
      <c r="B1307" s="244"/>
      <c r="C1307" s="244"/>
      <c r="D1307" s="244"/>
      <c r="E1307" s="244"/>
      <c r="F1307" s="244"/>
      <c r="G1307" s="244"/>
      <c r="H1307" s="244"/>
      <c r="I1307" s="244"/>
      <c r="J1307" s="244"/>
      <c r="K1307" s="244"/>
      <c r="L1307" s="244"/>
      <c r="M1307" s="244"/>
      <c r="N1307" s="244"/>
      <c r="O1307" s="244"/>
      <c r="P1307" s="244"/>
    </row>
    <row r="1308" spans="1:16" hidden="1" x14ac:dyDescent="0.35">
      <c r="A1308" s="244"/>
      <c r="B1308" s="244"/>
      <c r="C1308" s="244"/>
      <c r="D1308" s="244"/>
      <c r="E1308" s="244"/>
      <c r="F1308" s="244"/>
      <c r="G1308" s="244"/>
      <c r="H1308" s="244"/>
      <c r="I1308" s="244"/>
      <c r="J1308" s="244"/>
      <c r="K1308" s="244"/>
      <c r="L1308" s="244"/>
      <c r="M1308" s="244"/>
      <c r="N1308" s="244"/>
      <c r="O1308" s="244"/>
      <c r="P1308" s="244"/>
    </row>
    <row r="1309" spans="1:16" hidden="1" x14ac:dyDescent="0.35">
      <c r="A1309" s="244"/>
      <c r="B1309" s="244"/>
      <c r="C1309" s="244"/>
      <c r="D1309" s="244"/>
      <c r="E1309" s="244"/>
      <c r="F1309" s="244"/>
      <c r="G1309" s="244"/>
      <c r="H1309" s="244"/>
      <c r="I1309" s="244"/>
      <c r="J1309" s="244"/>
      <c r="K1309" s="244"/>
      <c r="L1309" s="244"/>
      <c r="M1309" s="244"/>
      <c r="N1309" s="244"/>
      <c r="O1309" s="244"/>
      <c r="P1309" s="244"/>
    </row>
    <row r="1310" spans="1:16" hidden="1" x14ac:dyDescent="0.35">
      <c r="A1310" s="244"/>
      <c r="B1310" s="244"/>
      <c r="C1310" s="244"/>
      <c r="D1310" s="244"/>
      <c r="E1310" s="244"/>
      <c r="F1310" s="244"/>
      <c r="G1310" s="244"/>
      <c r="H1310" s="244"/>
      <c r="I1310" s="244"/>
      <c r="J1310" s="244"/>
      <c r="K1310" s="244"/>
      <c r="L1310" s="244"/>
      <c r="M1310" s="244"/>
      <c r="N1310" s="244"/>
      <c r="O1310" s="244"/>
      <c r="P1310" s="244"/>
    </row>
    <row r="1311" spans="1:16" hidden="1" x14ac:dyDescent="0.35">
      <c r="A1311" s="244"/>
      <c r="B1311" s="244"/>
      <c r="C1311" s="244"/>
      <c r="D1311" s="244"/>
      <c r="E1311" s="244"/>
      <c r="F1311" s="244"/>
      <c r="G1311" s="244"/>
      <c r="H1311" s="244"/>
      <c r="I1311" s="244"/>
      <c r="J1311" s="244"/>
      <c r="K1311" s="244"/>
      <c r="L1311" s="244"/>
      <c r="M1311" s="244"/>
      <c r="N1311" s="244"/>
      <c r="O1311" s="244"/>
      <c r="P1311" s="244"/>
    </row>
    <row r="1312" spans="1:16" hidden="1" x14ac:dyDescent="0.35">
      <c r="A1312" s="244"/>
      <c r="B1312" s="244"/>
      <c r="C1312" s="244"/>
      <c r="D1312" s="244"/>
      <c r="E1312" s="244"/>
      <c r="F1312" s="244"/>
      <c r="G1312" s="244"/>
      <c r="H1312" s="244"/>
      <c r="I1312" s="244"/>
      <c r="J1312" s="244"/>
      <c r="K1312" s="244"/>
      <c r="L1312" s="244"/>
      <c r="M1312" s="244"/>
      <c r="N1312" s="244"/>
      <c r="O1312" s="244"/>
      <c r="P1312" s="244"/>
    </row>
    <row r="1313" spans="1:16" hidden="1" x14ac:dyDescent="0.35">
      <c r="A1313" s="244"/>
      <c r="B1313" s="244"/>
      <c r="C1313" s="244"/>
      <c r="D1313" s="244"/>
      <c r="E1313" s="244"/>
      <c r="F1313" s="244"/>
      <c r="G1313" s="244"/>
      <c r="H1313" s="244"/>
      <c r="I1313" s="244"/>
      <c r="J1313" s="244"/>
      <c r="K1313" s="244"/>
      <c r="L1313" s="244"/>
      <c r="M1313" s="244"/>
      <c r="N1313" s="244"/>
      <c r="O1313" s="244"/>
      <c r="P1313" s="244"/>
    </row>
    <row r="1314" spans="1:16" hidden="1" x14ac:dyDescent="0.35">
      <c r="A1314" s="244"/>
      <c r="B1314" s="244"/>
      <c r="C1314" s="244"/>
      <c r="D1314" s="244"/>
      <c r="E1314" s="244"/>
      <c r="F1314" s="244"/>
      <c r="G1314" s="244"/>
      <c r="H1314" s="244"/>
      <c r="I1314" s="244"/>
      <c r="J1314" s="244"/>
      <c r="K1314" s="244"/>
      <c r="L1314" s="244"/>
      <c r="M1314" s="244"/>
      <c r="N1314" s="244"/>
      <c r="O1314" s="244"/>
      <c r="P1314" s="244"/>
    </row>
    <row r="1315" spans="1:16" hidden="1" x14ac:dyDescent="0.35">
      <c r="A1315" s="244"/>
      <c r="B1315" s="244"/>
      <c r="C1315" s="244"/>
      <c r="D1315" s="244"/>
      <c r="E1315" s="244"/>
      <c r="F1315" s="244"/>
      <c r="G1315" s="244"/>
      <c r="H1315" s="244"/>
      <c r="I1315" s="244"/>
      <c r="J1315" s="244"/>
      <c r="K1315" s="244"/>
      <c r="L1315" s="244"/>
      <c r="M1315" s="244"/>
      <c r="N1315" s="244"/>
      <c r="O1315" s="244"/>
      <c r="P1315" s="244"/>
    </row>
    <row r="1316" spans="1:16" hidden="1" x14ac:dyDescent="0.35">
      <c r="A1316" s="244"/>
      <c r="B1316" s="244"/>
      <c r="C1316" s="244"/>
      <c r="D1316" s="244"/>
      <c r="E1316" s="244"/>
      <c r="F1316" s="244"/>
      <c r="G1316" s="244"/>
      <c r="H1316" s="244"/>
      <c r="I1316" s="244"/>
      <c r="J1316" s="244"/>
      <c r="K1316" s="244"/>
      <c r="L1316" s="244"/>
      <c r="M1316" s="244"/>
      <c r="N1316" s="244"/>
      <c r="O1316" s="244"/>
      <c r="P1316" s="244"/>
    </row>
    <row r="1317" spans="1:16" hidden="1" x14ac:dyDescent="0.35">
      <c r="A1317" s="244"/>
      <c r="B1317" s="244"/>
      <c r="C1317" s="244"/>
      <c r="D1317" s="244"/>
      <c r="E1317" s="244"/>
      <c r="F1317" s="244"/>
      <c r="G1317" s="244"/>
      <c r="H1317" s="244"/>
      <c r="I1317" s="244"/>
      <c r="J1317" s="244"/>
      <c r="K1317" s="244"/>
      <c r="L1317" s="244"/>
      <c r="M1317" s="244"/>
      <c r="N1317" s="244"/>
      <c r="O1317" s="244"/>
      <c r="P1317" s="244"/>
    </row>
    <row r="1318" spans="1:16" hidden="1" x14ac:dyDescent="0.35">
      <c r="A1318" s="244"/>
      <c r="B1318" s="244"/>
      <c r="C1318" s="244"/>
      <c r="D1318" s="244"/>
      <c r="E1318" s="244"/>
      <c r="F1318" s="244"/>
      <c r="G1318" s="244"/>
      <c r="H1318" s="244"/>
      <c r="I1318" s="244"/>
      <c r="J1318" s="244"/>
      <c r="K1318" s="244"/>
      <c r="L1318" s="244"/>
      <c r="M1318" s="244"/>
      <c r="N1318" s="244"/>
      <c r="O1318" s="244"/>
      <c r="P1318" s="244"/>
    </row>
    <row r="1319" spans="1:16" hidden="1" x14ac:dyDescent="0.35">
      <c r="A1319" s="244"/>
      <c r="B1319" s="244"/>
      <c r="C1319" s="244"/>
      <c r="D1319" s="244"/>
      <c r="E1319" s="244"/>
      <c r="F1319" s="244"/>
      <c r="G1319" s="244"/>
      <c r="H1319" s="244"/>
      <c r="I1319" s="244"/>
      <c r="J1319" s="244"/>
      <c r="K1319" s="244"/>
      <c r="L1319" s="244"/>
      <c r="M1319" s="244"/>
      <c r="N1319" s="244"/>
      <c r="O1319" s="244"/>
      <c r="P1319" s="244"/>
    </row>
    <row r="1320" spans="1:16" hidden="1" x14ac:dyDescent="0.35">
      <c r="A1320" s="244"/>
      <c r="B1320" s="244"/>
      <c r="C1320" s="244"/>
      <c r="D1320" s="244"/>
      <c r="E1320" s="244"/>
      <c r="F1320" s="244"/>
      <c r="G1320" s="244"/>
      <c r="H1320" s="244"/>
      <c r="I1320" s="244"/>
      <c r="J1320" s="244"/>
      <c r="K1320" s="244"/>
      <c r="L1320" s="244"/>
      <c r="M1320" s="244"/>
      <c r="N1320" s="244"/>
      <c r="O1320" s="244"/>
      <c r="P1320" s="244"/>
    </row>
    <row r="1321" spans="1:16" hidden="1" x14ac:dyDescent="0.35">
      <c r="A1321" s="244"/>
      <c r="B1321" s="244"/>
      <c r="C1321" s="244"/>
      <c r="D1321" s="244"/>
      <c r="E1321" s="244"/>
      <c r="F1321" s="244"/>
      <c r="G1321" s="244"/>
      <c r="H1321" s="244"/>
      <c r="I1321" s="244"/>
      <c r="J1321" s="244"/>
      <c r="K1321" s="244"/>
      <c r="L1321" s="244"/>
      <c r="M1321" s="244"/>
      <c r="N1321" s="244"/>
      <c r="O1321" s="244"/>
      <c r="P1321" s="244"/>
    </row>
    <row r="1322" spans="1:16" hidden="1" x14ac:dyDescent="0.35">
      <c r="A1322" s="244"/>
      <c r="B1322" s="244"/>
      <c r="C1322" s="244"/>
      <c r="D1322" s="244"/>
      <c r="E1322" s="244"/>
      <c r="F1322" s="244"/>
      <c r="G1322" s="244"/>
      <c r="H1322" s="244"/>
      <c r="I1322" s="244"/>
      <c r="J1322" s="244"/>
      <c r="K1322" s="244"/>
      <c r="L1322" s="244"/>
      <c r="M1322" s="244"/>
      <c r="N1322" s="244"/>
      <c r="O1322" s="244"/>
      <c r="P1322" s="244"/>
    </row>
    <row r="1323" spans="1:16" hidden="1" x14ac:dyDescent="0.35">
      <c r="A1323" s="244"/>
      <c r="B1323" s="244"/>
      <c r="C1323" s="244"/>
      <c r="D1323" s="244"/>
      <c r="E1323" s="244"/>
      <c r="F1323" s="244"/>
      <c r="G1323" s="244"/>
      <c r="H1323" s="244"/>
      <c r="I1323" s="244"/>
      <c r="J1323" s="244"/>
      <c r="K1323" s="244"/>
      <c r="L1323" s="244"/>
      <c r="M1323" s="244"/>
      <c r="N1323" s="244"/>
      <c r="O1323" s="244"/>
      <c r="P1323" s="244"/>
    </row>
    <row r="1324" spans="1:16" hidden="1" x14ac:dyDescent="0.35">
      <c r="A1324" s="244"/>
      <c r="B1324" s="244"/>
      <c r="C1324" s="244"/>
      <c r="D1324" s="244"/>
      <c r="E1324" s="244"/>
      <c r="F1324" s="244"/>
      <c r="G1324" s="244"/>
      <c r="H1324" s="244"/>
      <c r="I1324" s="244"/>
      <c r="J1324" s="244"/>
      <c r="K1324" s="244"/>
      <c r="L1324" s="244"/>
      <c r="M1324" s="244"/>
      <c r="N1324" s="244"/>
      <c r="O1324" s="244"/>
      <c r="P1324" s="244"/>
    </row>
    <row r="1325" spans="1:16" hidden="1" x14ac:dyDescent="0.35">
      <c r="A1325" s="244"/>
      <c r="B1325" s="244"/>
      <c r="C1325" s="244"/>
      <c r="D1325" s="244"/>
      <c r="E1325" s="244"/>
      <c r="F1325" s="244"/>
      <c r="G1325" s="244"/>
      <c r="H1325" s="244"/>
      <c r="I1325" s="244"/>
      <c r="J1325" s="244"/>
      <c r="K1325" s="244"/>
      <c r="L1325" s="244"/>
      <c r="M1325" s="244"/>
      <c r="N1325" s="244"/>
      <c r="O1325" s="244"/>
      <c r="P1325" s="244"/>
    </row>
    <row r="1326" spans="1:16" hidden="1" x14ac:dyDescent="0.35">
      <c r="A1326" s="244"/>
      <c r="B1326" s="244"/>
      <c r="C1326" s="244"/>
      <c r="D1326" s="244"/>
      <c r="E1326" s="244"/>
      <c r="F1326" s="244"/>
      <c r="G1326" s="244"/>
      <c r="H1326" s="244"/>
      <c r="I1326" s="244"/>
      <c r="J1326" s="244"/>
      <c r="K1326" s="244"/>
      <c r="L1326" s="244"/>
      <c r="M1326" s="244"/>
      <c r="N1326" s="244"/>
      <c r="O1326" s="244"/>
      <c r="P1326" s="244"/>
    </row>
    <row r="1327" spans="1:16" hidden="1" x14ac:dyDescent="0.35">
      <c r="A1327" s="244"/>
      <c r="B1327" s="244"/>
      <c r="C1327" s="244"/>
      <c r="D1327" s="244"/>
      <c r="E1327" s="244"/>
      <c r="F1327" s="244"/>
      <c r="G1327" s="244"/>
      <c r="H1327" s="244"/>
      <c r="I1327" s="244"/>
      <c r="J1327" s="244"/>
      <c r="K1327" s="244"/>
      <c r="L1327" s="244"/>
      <c r="M1327" s="244"/>
      <c r="N1327" s="244"/>
      <c r="O1327" s="244"/>
      <c r="P1327" s="244"/>
    </row>
    <row r="1328" spans="1:16" hidden="1" x14ac:dyDescent="0.35">
      <c r="A1328" s="244"/>
      <c r="B1328" s="244"/>
      <c r="C1328" s="244"/>
      <c r="D1328" s="244"/>
      <c r="E1328" s="244"/>
      <c r="F1328" s="244"/>
      <c r="G1328" s="244"/>
      <c r="H1328" s="244"/>
      <c r="I1328" s="244"/>
      <c r="J1328" s="244"/>
      <c r="K1328" s="244"/>
      <c r="L1328" s="244"/>
      <c r="M1328" s="244"/>
      <c r="N1328" s="244"/>
      <c r="O1328" s="244"/>
      <c r="P1328" s="244"/>
    </row>
    <row r="1329" spans="1:16" hidden="1" x14ac:dyDescent="0.35">
      <c r="A1329" s="244"/>
      <c r="B1329" s="244"/>
      <c r="C1329" s="244"/>
      <c r="D1329" s="244"/>
      <c r="E1329" s="244"/>
      <c r="F1329" s="244"/>
      <c r="G1329" s="244"/>
      <c r="H1329" s="244"/>
      <c r="I1329" s="244"/>
      <c r="J1329" s="244"/>
      <c r="K1329" s="244"/>
      <c r="L1329" s="244"/>
      <c r="M1329" s="244"/>
      <c r="N1329" s="244"/>
      <c r="O1329" s="244"/>
      <c r="P1329" s="244"/>
    </row>
    <row r="1330" spans="1:16" hidden="1" x14ac:dyDescent="0.35">
      <c r="A1330" s="244"/>
      <c r="B1330" s="244"/>
      <c r="C1330" s="244"/>
      <c r="D1330" s="244"/>
      <c r="E1330" s="244"/>
      <c r="F1330" s="244"/>
      <c r="G1330" s="244"/>
      <c r="H1330" s="244"/>
      <c r="I1330" s="244"/>
      <c r="J1330" s="244"/>
      <c r="K1330" s="244"/>
      <c r="L1330" s="244"/>
      <c r="M1330" s="244"/>
      <c r="N1330" s="244"/>
      <c r="O1330" s="244"/>
      <c r="P1330" s="244"/>
    </row>
    <row r="1331" spans="1:16" hidden="1" x14ac:dyDescent="0.35">
      <c r="A1331" s="244"/>
      <c r="B1331" s="244"/>
      <c r="C1331" s="244"/>
      <c r="D1331" s="244"/>
      <c r="E1331" s="244"/>
      <c r="F1331" s="244"/>
      <c r="G1331" s="244"/>
      <c r="H1331" s="244"/>
      <c r="I1331" s="244"/>
      <c r="J1331" s="244"/>
      <c r="K1331" s="244"/>
      <c r="L1331" s="244"/>
      <c r="M1331" s="244"/>
      <c r="N1331" s="244"/>
      <c r="O1331" s="244"/>
      <c r="P1331" s="244"/>
    </row>
    <row r="1332" spans="1:16" hidden="1" x14ac:dyDescent="0.35">
      <c r="A1332" s="244"/>
      <c r="B1332" s="244"/>
      <c r="C1332" s="244"/>
      <c r="D1332" s="244"/>
      <c r="E1332" s="244"/>
      <c r="F1332" s="244"/>
      <c r="G1332" s="244"/>
      <c r="H1332" s="244"/>
      <c r="I1332" s="244"/>
      <c r="J1332" s="244"/>
      <c r="K1332" s="244"/>
      <c r="L1332" s="244"/>
      <c r="M1332" s="244"/>
      <c r="N1332" s="244"/>
      <c r="O1332" s="244"/>
      <c r="P1332" s="244"/>
    </row>
    <row r="1333" spans="1:16" hidden="1" x14ac:dyDescent="0.35">
      <c r="A1333" s="244"/>
      <c r="B1333" s="244"/>
      <c r="C1333" s="244"/>
      <c r="D1333" s="244"/>
      <c r="E1333" s="244"/>
      <c r="F1333" s="244"/>
      <c r="G1333" s="244"/>
      <c r="H1333" s="244"/>
      <c r="I1333" s="244"/>
      <c r="J1333" s="244"/>
      <c r="K1333" s="244"/>
      <c r="L1333" s="244"/>
      <c r="M1333" s="244"/>
      <c r="N1333" s="244"/>
      <c r="O1333" s="244"/>
      <c r="P1333" s="244"/>
    </row>
    <row r="1334" spans="1:16" hidden="1" x14ac:dyDescent="0.35">
      <c r="A1334" s="244"/>
      <c r="B1334" s="244"/>
      <c r="C1334" s="244"/>
      <c r="D1334" s="244"/>
      <c r="E1334" s="244"/>
      <c r="F1334" s="244"/>
      <c r="G1334" s="244"/>
      <c r="H1334" s="244"/>
      <c r="I1334" s="244"/>
      <c r="J1334" s="244"/>
      <c r="K1334" s="244"/>
      <c r="L1334" s="244"/>
      <c r="M1334" s="244"/>
      <c r="N1334" s="244"/>
      <c r="O1334" s="244"/>
      <c r="P1334" s="244"/>
    </row>
    <row r="1335" spans="1:16" hidden="1" x14ac:dyDescent="0.35">
      <c r="A1335" s="244"/>
      <c r="B1335" s="244"/>
      <c r="C1335" s="244"/>
      <c r="D1335" s="244"/>
      <c r="E1335" s="244"/>
      <c r="F1335" s="244"/>
      <c r="G1335" s="244"/>
      <c r="H1335" s="244"/>
      <c r="I1335" s="244"/>
      <c r="J1335" s="244"/>
      <c r="K1335" s="244"/>
      <c r="L1335" s="244"/>
      <c r="M1335" s="244"/>
      <c r="N1335" s="244"/>
      <c r="O1335" s="244"/>
      <c r="P1335" s="244"/>
    </row>
    <row r="1336" spans="1:16" hidden="1" x14ac:dyDescent="0.35">
      <c r="A1336" s="244"/>
      <c r="B1336" s="244"/>
      <c r="C1336" s="244"/>
      <c r="D1336" s="244"/>
      <c r="E1336" s="244"/>
      <c r="F1336" s="244"/>
      <c r="G1336" s="244"/>
      <c r="H1336" s="244"/>
      <c r="I1336" s="244"/>
      <c r="J1336" s="244"/>
      <c r="K1336" s="244"/>
      <c r="L1336" s="244"/>
      <c r="M1336" s="244"/>
      <c r="N1336" s="244"/>
      <c r="O1336" s="244"/>
      <c r="P1336" s="244"/>
    </row>
    <row r="1337" spans="1:16" hidden="1" x14ac:dyDescent="0.35">
      <c r="A1337" s="244"/>
      <c r="B1337" s="244"/>
      <c r="C1337" s="244"/>
      <c r="D1337" s="244"/>
      <c r="E1337" s="244"/>
      <c r="F1337" s="244"/>
      <c r="G1337" s="244"/>
      <c r="H1337" s="244"/>
      <c r="I1337" s="244"/>
      <c r="J1337" s="244"/>
      <c r="K1337" s="244"/>
      <c r="L1337" s="244"/>
      <c r="M1337" s="244"/>
      <c r="N1337" s="244"/>
      <c r="O1337" s="244"/>
      <c r="P1337" s="244"/>
    </row>
    <row r="1338" spans="1:16" hidden="1" x14ac:dyDescent="0.35">
      <c r="A1338" s="244"/>
      <c r="B1338" s="244"/>
      <c r="C1338" s="244"/>
      <c r="D1338" s="244"/>
      <c r="E1338" s="244"/>
      <c r="F1338" s="244"/>
      <c r="G1338" s="244"/>
      <c r="H1338" s="244"/>
      <c r="I1338" s="244"/>
      <c r="J1338" s="244"/>
      <c r="K1338" s="244"/>
      <c r="L1338" s="244"/>
      <c r="M1338" s="244"/>
      <c r="N1338" s="244"/>
      <c r="O1338" s="244"/>
      <c r="P1338" s="244"/>
    </row>
    <row r="1339" spans="1:16" hidden="1" x14ac:dyDescent="0.35">
      <c r="A1339" s="244"/>
      <c r="B1339" s="244"/>
      <c r="C1339" s="244"/>
      <c r="D1339" s="244"/>
      <c r="E1339" s="244"/>
      <c r="F1339" s="244"/>
      <c r="G1339" s="244"/>
      <c r="H1339" s="244"/>
      <c r="I1339" s="244"/>
      <c r="J1339" s="244"/>
      <c r="K1339" s="244"/>
      <c r="L1339" s="244"/>
      <c r="M1339" s="244"/>
      <c r="N1339" s="244"/>
      <c r="O1339" s="244"/>
      <c r="P1339" s="244"/>
    </row>
    <row r="1340" spans="1:16" hidden="1" x14ac:dyDescent="0.35">
      <c r="A1340" s="244"/>
      <c r="B1340" s="244"/>
      <c r="C1340" s="244"/>
      <c r="D1340" s="244"/>
      <c r="E1340" s="244"/>
      <c r="F1340" s="244"/>
      <c r="G1340" s="244"/>
      <c r="H1340" s="244"/>
      <c r="I1340" s="244"/>
      <c r="J1340" s="244"/>
      <c r="K1340" s="244"/>
      <c r="L1340" s="244"/>
      <c r="M1340" s="244"/>
      <c r="N1340" s="244"/>
      <c r="O1340" s="244"/>
      <c r="P1340" s="244"/>
    </row>
    <row r="1341" spans="1:16" hidden="1" x14ac:dyDescent="0.35">
      <c r="A1341" s="244"/>
      <c r="B1341" s="244"/>
      <c r="C1341" s="244"/>
      <c r="D1341" s="244"/>
      <c r="E1341" s="244"/>
      <c r="F1341" s="244"/>
      <c r="G1341" s="244"/>
      <c r="H1341" s="244"/>
      <c r="I1341" s="244"/>
      <c r="J1341" s="244"/>
      <c r="K1341" s="244"/>
      <c r="L1341" s="244"/>
      <c r="M1341" s="244"/>
      <c r="N1341" s="244"/>
      <c r="O1341" s="244"/>
      <c r="P1341" s="244"/>
    </row>
    <row r="1342" spans="1:16" hidden="1" x14ac:dyDescent="0.35">
      <c r="A1342" s="244"/>
      <c r="B1342" s="244"/>
      <c r="C1342" s="244"/>
      <c r="D1342" s="244"/>
      <c r="E1342" s="244"/>
      <c r="F1342" s="244"/>
      <c r="G1342" s="244"/>
      <c r="H1342" s="244"/>
      <c r="I1342" s="244"/>
      <c r="J1342" s="244"/>
      <c r="K1342" s="244"/>
      <c r="L1342" s="244"/>
      <c r="M1342" s="244"/>
      <c r="N1342" s="244"/>
      <c r="O1342" s="244"/>
      <c r="P1342" s="244"/>
    </row>
    <row r="1343" spans="1:16" hidden="1" x14ac:dyDescent="0.35">
      <c r="A1343" s="244"/>
      <c r="B1343" s="244"/>
      <c r="C1343" s="244"/>
      <c r="D1343" s="244"/>
      <c r="E1343" s="244"/>
      <c r="F1343" s="244"/>
      <c r="G1343" s="244"/>
      <c r="H1343" s="244"/>
      <c r="I1343" s="244"/>
      <c r="J1343" s="244"/>
      <c r="K1343" s="244"/>
      <c r="L1343" s="244"/>
      <c r="M1343" s="244"/>
      <c r="N1343" s="244"/>
      <c r="O1343" s="244"/>
      <c r="P1343" s="244"/>
    </row>
    <row r="1344" spans="1:16" hidden="1" x14ac:dyDescent="0.35">
      <c r="A1344" s="244"/>
      <c r="B1344" s="244"/>
      <c r="C1344" s="244"/>
      <c r="D1344" s="244"/>
      <c r="E1344" s="244"/>
      <c r="F1344" s="244"/>
      <c r="G1344" s="244"/>
      <c r="H1344" s="244"/>
      <c r="I1344" s="244"/>
      <c r="J1344" s="244"/>
      <c r="K1344" s="244"/>
      <c r="L1344" s="244"/>
      <c r="M1344" s="244"/>
      <c r="N1344" s="244"/>
      <c r="O1344" s="244"/>
      <c r="P1344" s="244"/>
    </row>
    <row r="1345" spans="1:16" hidden="1" x14ac:dyDescent="0.35">
      <c r="A1345" s="244"/>
      <c r="B1345" s="244"/>
      <c r="C1345" s="244"/>
      <c r="D1345" s="244"/>
      <c r="E1345" s="244"/>
      <c r="F1345" s="244"/>
      <c r="G1345" s="244"/>
      <c r="H1345" s="244"/>
      <c r="I1345" s="244"/>
      <c r="J1345" s="244"/>
      <c r="K1345" s="244"/>
      <c r="L1345" s="244"/>
      <c r="M1345" s="244"/>
      <c r="N1345" s="244"/>
      <c r="O1345" s="244"/>
      <c r="P1345" s="244"/>
    </row>
    <row r="1346" spans="1:16" hidden="1" x14ac:dyDescent="0.35">
      <c r="A1346" s="244"/>
      <c r="B1346" s="244"/>
      <c r="C1346" s="244"/>
      <c r="D1346" s="244"/>
      <c r="E1346" s="244"/>
      <c r="F1346" s="244"/>
      <c r="G1346" s="244"/>
      <c r="H1346" s="244"/>
      <c r="I1346" s="244"/>
      <c r="J1346" s="244"/>
      <c r="K1346" s="244"/>
      <c r="L1346" s="244"/>
      <c r="M1346" s="244"/>
      <c r="N1346" s="244"/>
      <c r="O1346" s="244"/>
      <c r="P1346" s="244"/>
    </row>
    <row r="1347" spans="1:16" hidden="1" x14ac:dyDescent="0.35">
      <c r="A1347" s="244"/>
      <c r="B1347" s="244"/>
      <c r="C1347" s="244"/>
      <c r="D1347" s="244"/>
      <c r="E1347" s="244"/>
      <c r="F1347" s="244"/>
      <c r="G1347" s="244"/>
      <c r="H1347" s="244"/>
      <c r="I1347" s="244"/>
      <c r="J1347" s="244"/>
      <c r="K1347" s="244"/>
      <c r="L1347" s="244"/>
      <c r="M1347" s="244"/>
      <c r="N1347" s="244"/>
      <c r="O1347" s="244"/>
      <c r="P1347" s="244"/>
    </row>
    <row r="1348" spans="1:16" hidden="1" x14ac:dyDescent="0.35">
      <c r="A1348" s="244"/>
      <c r="B1348" s="244"/>
      <c r="C1348" s="244"/>
      <c r="D1348" s="244"/>
      <c r="E1348" s="244"/>
      <c r="F1348" s="244"/>
      <c r="G1348" s="244"/>
      <c r="H1348" s="244"/>
      <c r="I1348" s="244"/>
      <c r="J1348" s="244"/>
      <c r="K1348" s="244"/>
      <c r="L1348" s="244"/>
      <c r="M1348" s="244"/>
      <c r="N1348" s="244"/>
      <c r="O1348" s="244"/>
      <c r="P1348" s="244"/>
    </row>
    <row r="1349" spans="1:16" hidden="1" x14ac:dyDescent="0.35">
      <c r="A1349" s="244"/>
      <c r="B1349" s="244"/>
      <c r="C1349" s="244"/>
      <c r="D1349" s="244"/>
      <c r="E1349" s="244"/>
      <c r="F1349" s="244"/>
      <c r="G1349" s="244"/>
      <c r="H1349" s="244"/>
      <c r="I1349" s="244"/>
      <c r="J1349" s="244"/>
      <c r="K1349" s="244"/>
      <c r="L1349" s="244"/>
      <c r="M1349" s="244"/>
      <c r="N1349" s="244"/>
      <c r="O1349" s="244"/>
      <c r="P1349" s="244"/>
    </row>
    <row r="1350" spans="1:16" hidden="1" x14ac:dyDescent="0.35">
      <c r="A1350" s="244"/>
      <c r="B1350" s="244"/>
      <c r="C1350" s="244"/>
      <c r="D1350" s="244"/>
      <c r="E1350" s="244"/>
      <c r="F1350" s="244"/>
      <c r="G1350" s="244"/>
      <c r="H1350" s="244"/>
      <c r="I1350" s="244"/>
      <c r="J1350" s="244"/>
      <c r="K1350" s="244"/>
      <c r="L1350" s="244"/>
      <c r="M1350" s="244"/>
      <c r="N1350" s="244"/>
      <c r="O1350" s="244"/>
      <c r="P1350" s="244"/>
    </row>
    <row r="1351" spans="1:16" hidden="1" x14ac:dyDescent="0.35">
      <c r="A1351" s="244"/>
      <c r="B1351" s="244"/>
      <c r="C1351" s="244"/>
      <c r="D1351" s="244"/>
      <c r="E1351" s="244"/>
      <c r="F1351" s="244"/>
      <c r="G1351" s="244"/>
      <c r="H1351" s="244"/>
      <c r="I1351" s="244"/>
      <c r="J1351" s="244"/>
      <c r="K1351" s="244"/>
      <c r="L1351" s="244"/>
      <c r="M1351" s="244"/>
      <c r="N1351" s="244"/>
      <c r="O1351" s="244"/>
      <c r="P1351" s="244"/>
    </row>
    <row r="1352" spans="1:16" hidden="1" x14ac:dyDescent="0.35">
      <c r="A1352" s="244"/>
      <c r="B1352" s="244"/>
      <c r="C1352" s="244"/>
      <c r="D1352" s="244"/>
      <c r="E1352" s="244"/>
      <c r="F1352" s="244"/>
      <c r="G1352" s="244"/>
      <c r="H1352" s="244"/>
      <c r="I1352" s="244"/>
      <c r="J1352" s="244"/>
      <c r="K1352" s="244"/>
      <c r="L1352" s="244"/>
      <c r="M1352" s="244"/>
      <c r="N1352" s="244"/>
      <c r="O1352" s="244"/>
      <c r="P1352" s="244"/>
    </row>
    <row r="1353" spans="1:16" hidden="1" x14ac:dyDescent="0.35">
      <c r="A1353" s="244"/>
      <c r="B1353" s="244"/>
      <c r="C1353" s="244"/>
      <c r="D1353" s="244"/>
      <c r="E1353" s="244"/>
      <c r="F1353" s="244"/>
      <c r="G1353" s="244"/>
      <c r="H1353" s="244"/>
      <c r="I1353" s="244"/>
      <c r="J1353" s="244"/>
      <c r="K1353" s="244"/>
      <c r="L1353" s="244"/>
      <c r="M1353" s="244"/>
      <c r="N1353" s="244"/>
      <c r="O1353" s="244"/>
      <c r="P1353" s="244"/>
    </row>
    <row r="1354" spans="1:16" hidden="1" x14ac:dyDescent="0.35">
      <c r="A1354" s="244"/>
      <c r="B1354" s="244"/>
      <c r="C1354" s="244"/>
      <c r="D1354" s="244"/>
      <c r="E1354" s="244"/>
      <c r="F1354" s="244"/>
      <c r="G1354" s="244"/>
      <c r="H1354" s="244"/>
      <c r="I1354" s="244"/>
      <c r="J1354" s="244"/>
      <c r="K1354" s="244"/>
      <c r="L1354" s="244"/>
      <c r="M1354" s="244"/>
      <c r="N1354" s="244"/>
      <c r="O1354" s="244"/>
      <c r="P1354" s="244"/>
    </row>
    <row r="1355" spans="1:16" hidden="1" x14ac:dyDescent="0.35">
      <c r="A1355" s="244"/>
      <c r="B1355" s="244"/>
      <c r="C1355" s="244"/>
      <c r="D1355" s="244"/>
      <c r="E1355" s="244"/>
      <c r="F1355" s="244"/>
      <c r="G1355" s="244"/>
      <c r="H1355" s="244"/>
      <c r="I1355" s="244"/>
      <c r="J1355" s="244"/>
      <c r="K1355" s="244"/>
      <c r="L1355" s="244"/>
      <c r="M1355" s="244"/>
      <c r="N1355" s="244"/>
      <c r="O1355" s="244"/>
      <c r="P1355" s="244"/>
    </row>
    <row r="1356" spans="1:16" hidden="1" x14ac:dyDescent="0.35">
      <c r="A1356" s="244"/>
      <c r="B1356" s="244"/>
      <c r="C1356" s="244"/>
      <c r="D1356" s="244"/>
      <c r="E1356" s="244"/>
      <c r="F1356" s="244"/>
      <c r="G1356" s="244"/>
      <c r="H1356" s="244"/>
      <c r="I1356" s="244"/>
      <c r="J1356" s="244"/>
      <c r="K1356" s="244"/>
      <c r="L1356" s="244"/>
      <c r="M1356" s="244"/>
      <c r="N1356" s="244"/>
      <c r="O1356" s="244"/>
      <c r="P1356" s="244"/>
    </row>
    <row r="1357" spans="1:16" hidden="1" x14ac:dyDescent="0.35">
      <c r="A1357" s="244"/>
      <c r="B1357" s="244"/>
      <c r="C1357" s="244"/>
      <c r="D1357" s="244"/>
      <c r="E1357" s="244"/>
      <c r="F1357" s="244"/>
      <c r="G1357" s="244"/>
      <c r="H1357" s="244"/>
      <c r="I1357" s="244"/>
      <c r="J1357" s="244"/>
      <c r="K1357" s="244"/>
      <c r="L1357" s="244"/>
      <c r="M1357" s="244"/>
      <c r="N1357" s="244"/>
      <c r="O1357" s="244"/>
      <c r="P1357" s="244"/>
    </row>
    <row r="1358" spans="1:16" hidden="1" x14ac:dyDescent="0.35">
      <c r="A1358" s="244"/>
      <c r="B1358" s="244"/>
      <c r="C1358" s="244"/>
      <c r="D1358" s="244"/>
      <c r="E1358" s="244"/>
      <c r="F1358" s="244"/>
      <c r="G1358" s="244"/>
      <c r="H1358" s="244"/>
      <c r="I1358" s="244"/>
      <c r="J1358" s="244"/>
      <c r="K1358" s="244"/>
      <c r="L1358" s="244"/>
      <c r="M1358" s="244"/>
      <c r="N1358" s="244"/>
      <c r="O1358" s="244"/>
      <c r="P1358" s="244"/>
    </row>
    <row r="1359" spans="1:16" hidden="1" x14ac:dyDescent="0.35">
      <c r="A1359" s="244"/>
      <c r="B1359" s="244"/>
      <c r="C1359" s="244"/>
      <c r="D1359" s="244"/>
      <c r="E1359" s="244"/>
      <c r="F1359" s="244"/>
      <c r="G1359" s="244"/>
      <c r="H1359" s="244"/>
      <c r="I1359" s="244"/>
      <c r="J1359" s="244"/>
      <c r="K1359" s="244"/>
      <c r="L1359" s="244"/>
      <c r="M1359" s="244"/>
      <c r="N1359" s="244"/>
      <c r="O1359" s="244"/>
      <c r="P1359" s="244"/>
    </row>
    <row r="1360" spans="1:16" hidden="1" x14ac:dyDescent="0.35">
      <c r="A1360" s="244"/>
      <c r="B1360" s="244"/>
      <c r="C1360" s="244"/>
      <c r="D1360" s="244"/>
      <c r="E1360" s="244"/>
      <c r="F1360" s="244"/>
      <c r="G1360" s="244"/>
      <c r="H1360" s="244"/>
      <c r="I1360" s="244"/>
      <c r="J1360" s="244"/>
      <c r="K1360" s="244"/>
      <c r="L1360" s="244"/>
      <c r="M1360" s="244"/>
      <c r="N1360" s="244"/>
      <c r="O1360" s="244"/>
      <c r="P1360" s="244"/>
    </row>
    <row r="1361" spans="1:16" hidden="1" x14ac:dyDescent="0.35">
      <c r="A1361" s="244"/>
      <c r="B1361" s="244"/>
      <c r="C1361" s="244"/>
      <c r="D1361" s="244"/>
      <c r="E1361" s="244"/>
      <c r="F1361" s="244"/>
      <c r="G1361" s="244"/>
      <c r="H1361" s="244"/>
      <c r="I1361" s="244"/>
      <c r="J1361" s="244"/>
      <c r="K1361" s="244"/>
      <c r="L1361" s="244"/>
      <c r="M1361" s="244"/>
      <c r="N1361" s="244"/>
      <c r="O1361" s="244"/>
      <c r="P1361" s="244"/>
    </row>
    <row r="1362" spans="1:16" hidden="1" x14ac:dyDescent="0.35">
      <c r="A1362" s="244"/>
      <c r="B1362" s="244"/>
      <c r="C1362" s="244"/>
      <c r="D1362" s="244"/>
      <c r="E1362" s="244"/>
      <c r="F1362" s="244"/>
      <c r="G1362" s="244"/>
      <c r="H1362" s="244"/>
      <c r="I1362" s="244"/>
      <c r="J1362" s="244"/>
      <c r="K1362" s="244"/>
      <c r="L1362" s="244"/>
      <c r="M1362" s="244"/>
      <c r="N1362" s="244"/>
      <c r="O1362" s="244"/>
      <c r="P1362" s="244"/>
    </row>
    <row r="1363" spans="1:16" hidden="1" x14ac:dyDescent="0.35">
      <c r="A1363" s="244"/>
      <c r="B1363" s="244"/>
      <c r="C1363" s="244"/>
      <c r="D1363" s="244"/>
      <c r="E1363" s="244"/>
      <c r="F1363" s="244"/>
      <c r="G1363" s="244"/>
      <c r="H1363" s="244"/>
      <c r="I1363" s="244"/>
      <c r="J1363" s="244"/>
      <c r="K1363" s="244"/>
      <c r="L1363" s="244"/>
      <c r="M1363" s="244"/>
      <c r="N1363" s="244"/>
      <c r="O1363" s="244"/>
      <c r="P1363" s="244"/>
    </row>
    <row r="1364" spans="1:16" hidden="1" x14ac:dyDescent="0.35">
      <c r="A1364" s="244"/>
      <c r="B1364" s="244"/>
      <c r="C1364" s="244"/>
      <c r="D1364" s="244"/>
      <c r="E1364" s="244"/>
      <c r="F1364" s="244"/>
      <c r="G1364" s="244"/>
      <c r="H1364" s="244"/>
      <c r="I1364" s="244"/>
      <c r="J1364" s="244"/>
      <c r="K1364" s="244"/>
      <c r="L1364" s="244"/>
      <c r="M1364" s="244"/>
      <c r="N1364" s="244"/>
      <c r="O1364" s="244"/>
      <c r="P1364" s="244"/>
    </row>
    <row r="1365" spans="1:16" hidden="1" x14ac:dyDescent="0.35">
      <c r="A1365" s="244"/>
      <c r="B1365" s="244"/>
      <c r="C1365" s="244"/>
      <c r="D1365" s="244"/>
      <c r="E1365" s="244"/>
      <c r="F1365" s="244"/>
      <c r="G1365" s="244"/>
      <c r="H1365" s="244"/>
      <c r="I1365" s="244"/>
      <c r="J1365" s="244"/>
      <c r="K1365" s="244"/>
      <c r="L1365" s="244"/>
      <c r="M1365" s="244"/>
      <c r="N1365" s="244"/>
      <c r="O1365" s="244"/>
      <c r="P1365" s="244"/>
    </row>
    <row r="1366" spans="1:16" hidden="1" x14ac:dyDescent="0.35">
      <c r="A1366" s="244"/>
      <c r="B1366" s="244"/>
      <c r="C1366" s="244"/>
      <c r="D1366" s="244"/>
      <c r="E1366" s="244"/>
      <c r="F1366" s="244"/>
      <c r="G1366" s="244"/>
      <c r="H1366" s="244"/>
      <c r="I1366" s="244"/>
      <c r="J1366" s="244"/>
      <c r="K1366" s="244"/>
      <c r="L1366" s="244"/>
      <c r="M1366" s="244"/>
      <c r="N1366" s="244"/>
      <c r="O1366" s="244"/>
      <c r="P1366" s="244"/>
    </row>
    <row r="1367" spans="1:16" hidden="1" x14ac:dyDescent="0.35">
      <c r="A1367" s="244"/>
      <c r="B1367" s="244"/>
      <c r="C1367" s="244"/>
      <c r="D1367" s="244"/>
      <c r="E1367" s="244"/>
      <c r="F1367" s="244"/>
      <c r="G1367" s="244"/>
      <c r="H1367" s="244"/>
      <c r="I1367" s="244"/>
      <c r="J1367" s="244"/>
      <c r="K1367" s="244"/>
      <c r="L1367" s="244"/>
      <c r="M1367" s="244"/>
      <c r="N1367" s="244"/>
      <c r="O1367" s="244"/>
      <c r="P1367" s="244"/>
    </row>
    <row r="1368" spans="1:16" hidden="1" x14ac:dyDescent="0.35">
      <c r="A1368" s="244"/>
      <c r="B1368" s="244"/>
      <c r="C1368" s="244"/>
      <c r="D1368" s="244"/>
      <c r="E1368" s="244"/>
      <c r="F1368" s="244"/>
      <c r="G1368" s="244"/>
      <c r="H1368" s="244"/>
      <c r="I1368" s="244"/>
      <c r="J1368" s="244"/>
      <c r="K1368" s="244"/>
      <c r="L1368" s="244"/>
      <c r="M1368" s="244"/>
      <c r="N1368" s="244"/>
      <c r="O1368" s="244"/>
      <c r="P1368" s="244"/>
    </row>
    <row r="1369" spans="1:16" hidden="1" x14ac:dyDescent="0.35">
      <c r="A1369" s="244"/>
      <c r="B1369" s="244"/>
      <c r="C1369" s="244"/>
      <c r="D1369" s="244"/>
      <c r="E1369" s="244"/>
      <c r="F1369" s="244"/>
      <c r="G1369" s="244"/>
      <c r="H1369" s="244"/>
      <c r="I1369" s="244"/>
      <c r="J1369" s="244"/>
      <c r="K1369" s="244"/>
      <c r="L1369" s="244"/>
      <c r="M1369" s="244"/>
      <c r="N1369" s="244"/>
      <c r="O1369" s="244"/>
      <c r="P1369" s="244"/>
    </row>
    <row r="1370" spans="1:16" hidden="1" x14ac:dyDescent="0.35">
      <c r="A1370" s="244"/>
      <c r="B1370" s="244"/>
      <c r="C1370" s="244"/>
      <c r="D1370" s="244"/>
      <c r="E1370" s="244"/>
      <c r="F1370" s="244"/>
      <c r="G1370" s="244"/>
      <c r="H1370" s="244"/>
      <c r="I1370" s="244"/>
      <c r="J1370" s="244"/>
      <c r="K1370" s="244"/>
      <c r="L1370" s="244"/>
      <c r="M1370" s="244"/>
      <c r="N1370" s="244"/>
      <c r="O1370" s="244"/>
      <c r="P1370" s="244"/>
    </row>
    <row r="1371" spans="1:16" hidden="1" x14ac:dyDescent="0.35">
      <c r="A1371" s="244"/>
      <c r="B1371" s="244"/>
      <c r="C1371" s="244"/>
      <c r="D1371" s="244"/>
      <c r="E1371" s="244"/>
      <c r="F1371" s="244"/>
      <c r="G1371" s="244"/>
      <c r="H1371" s="244"/>
      <c r="I1371" s="244"/>
      <c r="J1371" s="244"/>
      <c r="K1371" s="244"/>
      <c r="L1371" s="244"/>
      <c r="M1371" s="244"/>
      <c r="N1371" s="244"/>
      <c r="O1371" s="244"/>
      <c r="P1371" s="244"/>
    </row>
    <row r="1372" spans="1:16" hidden="1" x14ac:dyDescent="0.35">
      <c r="A1372" s="244"/>
      <c r="B1372" s="244"/>
      <c r="C1372" s="244"/>
      <c r="D1372" s="244"/>
      <c r="E1372" s="244"/>
      <c r="F1372" s="244"/>
      <c r="G1372" s="244"/>
      <c r="H1372" s="244"/>
      <c r="I1372" s="244"/>
      <c r="J1372" s="244"/>
      <c r="K1372" s="244"/>
      <c r="L1372" s="244"/>
      <c r="M1372" s="244"/>
      <c r="N1372" s="244"/>
      <c r="O1372" s="244"/>
      <c r="P1372" s="244"/>
    </row>
    <row r="1373" spans="1:16" hidden="1" x14ac:dyDescent="0.35">
      <c r="A1373" s="244"/>
      <c r="B1373" s="244"/>
      <c r="C1373" s="244"/>
      <c r="D1373" s="244"/>
      <c r="E1373" s="244"/>
      <c r="F1373" s="244"/>
      <c r="G1373" s="244"/>
      <c r="H1373" s="244"/>
      <c r="I1373" s="244"/>
      <c r="J1373" s="244"/>
      <c r="K1373" s="244"/>
      <c r="L1373" s="244"/>
      <c r="M1373" s="244"/>
      <c r="N1373" s="244"/>
      <c r="O1373" s="244"/>
      <c r="P1373" s="244"/>
    </row>
    <row r="1374" spans="1:16" hidden="1" x14ac:dyDescent="0.35">
      <c r="A1374" s="244"/>
      <c r="B1374" s="244"/>
      <c r="C1374" s="244"/>
      <c r="D1374" s="244"/>
      <c r="E1374" s="244"/>
      <c r="F1374" s="244"/>
      <c r="G1374" s="244"/>
      <c r="H1374" s="244"/>
      <c r="I1374" s="244"/>
      <c r="J1374" s="244"/>
      <c r="K1374" s="244"/>
      <c r="L1374" s="244"/>
      <c r="M1374" s="244"/>
      <c r="N1374" s="244"/>
      <c r="O1374" s="244"/>
      <c r="P1374" s="244"/>
    </row>
    <row r="1375" spans="1:16" hidden="1" x14ac:dyDescent="0.35">
      <c r="A1375" s="244"/>
      <c r="B1375" s="244"/>
      <c r="C1375" s="244"/>
      <c r="D1375" s="244"/>
      <c r="E1375" s="244"/>
      <c r="F1375" s="244"/>
      <c r="G1375" s="244"/>
      <c r="H1375" s="244"/>
      <c r="I1375" s="244"/>
      <c r="J1375" s="244"/>
      <c r="K1375" s="244"/>
      <c r="L1375" s="244"/>
      <c r="M1375" s="244"/>
      <c r="N1375" s="244"/>
      <c r="O1375" s="244"/>
      <c r="P1375" s="244"/>
    </row>
    <row r="1376" spans="1:16" hidden="1" x14ac:dyDescent="0.35">
      <c r="A1376" s="244"/>
      <c r="B1376" s="244"/>
      <c r="C1376" s="244"/>
      <c r="D1376" s="244"/>
      <c r="E1376" s="244"/>
      <c r="F1376" s="244"/>
      <c r="G1376" s="244"/>
      <c r="H1376" s="244"/>
      <c r="I1376" s="244"/>
      <c r="J1376" s="244"/>
      <c r="K1376" s="244"/>
      <c r="L1376" s="244"/>
      <c r="M1376" s="244"/>
      <c r="N1376" s="244"/>
      <c r="O1376" s="244"/>
      <c r="P1376" s="244"/>
    </row>
    <row r="1377" spans="1:16" hidden="1" x14ac:dyDescent="0.35">
      <c r="A1377" s="244"/>
      <c r="B1377" s="244"/>
      <c r="C1377" s="244"/>
      <c r="D1377" s="244"/>
      <c r="E1377" s="244"/>
      <c r="F1377" s="244"/>
      <c r="G1377" s="244"/>
      <c r="H1377" s="244"/>
      <c r="I1377" s="244"/>
      <c r="J1377" s="244"/>
      <c r="K1377" s="244"/>
      <c r="L1377" s="244"/>
      <c r="M1377" s="244"/>
      <c r="N1377" s="244"/>
      <c r="O1377" s="244"/>
      <c r="P1377" s="244"/>
    </row>
    <row r="1378" spans="1:16" hidden="1" x14ac:dyDescent="0.35">
      <c r="A1378" s="244"/>
      <c r="B1378" s="244"/>
      <c r="C1378" s="244"/>
      <c r="D1378" s="244"/>
      <c r="E1378" s="244"/>
      <c r="F1378" s="244"/>
      <c r="G1378" s="244"/>
      <c r="H1378" s="244"/>
      <c r="I1378" s="244"/>
      <c r="J1378" s="244"/>
      <c r="K1378" s="244"/>
      <c r="L1378" s="244"/>
      <c r="M1378" s="244"/>
      <c r="N1378" s="244"/>
      <c r="O1378" s="244"/>
      <c r="P1378" s="244"/>
    </row>
    <row r="1379" spans="1:16" hidden="1" x14ac:dyDescent="0.35">
      <c r="A1379" s="244"/>
      <c r="B1379" s="244"/>
      <c r="C1379" s="244"/>
      <c r="D1379" s="244"/>
      <c r="E1379" s="244"/>
      <c r="F1379" s="244"/>
      <c r="G1379" s="244"/>
      <c r="H1379" s="244"/>
      <c r="I1379" s="244"/>
      <c r="J1379" s="244"/>
      <c r="K1379" s="244"/>
      <c r="L1379" s="244"/>
      <c r="M1379" s="244"/>
      <c r="N1379" s="244"/>
      <c r="O1379" s="244"/>
      <c r="P1379" s="244"/>
    </row>
    <row r="1380" spans="1:16" hidden="1" x14ac:dyDescent="0.35">
      <c r="A1380" s="244"/>
      <c r="B1380" s="244"/>
      <c r="C1380" s="244"/>
      <c r="D1380" s="244"/>
      <c r="E1380" s="244"/>
      <c r="F1380" s="244"/>
      <c r="G1380" s="244"/>
      <c r="H1380" s="244"/>
      <c r="I1380" s="244"/>
      <c r="J1380" s="244"/>
      <c r="K1380" s="244"/>
      <c r="L1380" s="244"/>
      <c r="M1380" s="244"/>
      <c r="N1380" s="244"/>
      <c r="O1380" s="244"/>
      <c r="P1380" s="244"/>
    </row>
    <row r="1381" spans="1:16" hidden="1" x14ac:dyDescent="0.35">
      <c r="A1381" s="244"/>
      <c r="B1381" s="244"/>
      <c r="C1381" s="244"/>
      <c r="D1381" s="244"/>
      <c r="E1381" s="244"/>
      <c r="F1381" s="244"/>
      <c r="G1381" s="244"/>
      <c r="H1381" s="244"/>
      <c r="I1381" s="244"/>
      <c r="J1381" s="244"/>
      <c r="K1381" s="244"/>
      <c r="L1381" s="244"/>
      <c r="M1381" s="244"/>
      <c r="N1381" s="244"/>
      <c r="O1381" s="244"/>
      <c r="P1381" s="244"/>
    </row>
    <row r="1382" spans="1:16" hidden="1" x14ac:dyDescent="0.35">
      <c r="A1382" s="244"/>
      <c r="B1382" s="244"/>
      <c r="C1382" s="244"/>
      <c r="D1382" s="244"/>
      <c r="E1382" s="244"/>
      <c r="F1382" s="244"/>
      <c r="G1382" s="244"/>
      <c r="H1382" s="244"/>
      <c r="I1382" s="244"/>
      <c r="J1382" s="244"/>
      <c r="K1382" s="244"/>
      <c r="L1382" s="244"/>
      <c r="M1382" s="244"/>
      <c r="N1382" s="244"/>
      <c r="O1382" s="244"/>
      <c r="P1382" s="244"/>
    </row>
    <row r="1383" spans="1:16" hidden="1" x14ac:dyDescent="0.35">
      <c r="A1383" s="244"/>
      <c r="B1383" s="244"/>
      <c r="C1383" s="244"/>
      <c r="D1383" s="244"/>
      <c r="E1383" s="244"/>
      <c r="F1383" s="244"/>
      <c r="G1383" s="244"/>
      <c r="H1383" s="244"/>
      <c r="I1383" s="244"/>
      <c r="J1383" s="244"/>
      <c r="K1383" s="244"/>
      <c r="L1383" s="244"/>
      <c r="M1383" s="244"/>
      <c r="N1383" s="244"/>
      <c r="O1383" s="244"/>
      <c r="P1383" s="244"/>
    </row>
    <row r="1384" spans="1:16" hidden="1" x14ac:dyDescent="0.35">
      <c r="A1384" s="244"/>
      <c r="B1384" s="244"/>
      <c r="C1384" s="244"/>
      <c r="D1384" s="244"/>
      <c r="E1384" s="244"/>
      <c r="F1384" s="244"/>
      <c r="G1384" s="244"/>
      <c r="H1384" s="244"/>
      <c r="I1384" s="244"/>
      <c r="J1384" s="244"/>
      <c r="K1384" s="244"/>
      <c r="L1384" s="244"/>
      <c r="M1384" s="244"/>
      <c r="N1384" s="244"/>
      <c r="O1384" s="244"/>
      <c r="P1384" s="244"/>
    </row>
    <row r="1385" spans="1:16" hidden="1" x14ac:dyDescent="0.35">
      <c r="A1385" s="244"/>
      <c r="B1385" s="244"/>
      <c r="C1385" s="244"/>
      <c r="D1385" s="244"/>
      <c r="E1385" s="244"/>
      <c r="F1385" s="244"/>
      <c r="G1385" s="244"/>
      <c r="H1385" s="244"/>
      <c r="I1385" s="244"/>
      <c r="J1385" s="244"/>
      <c r="K1385" s="244"/>
      <c r="L1385" s="244"/>
      <c r="M1385" s="244"/>
      <c r="N1385" s="244"/>
      <c r="O1385" s="244"/>
      <c r="P1385" s="244"/>
    </row>
    <row r="1386" spans="1:16" hidden="1" x14ac:dyDescent="0.35">
      <c r="A1386" s="244"/>
      <c r="B1386" s="244"/>
      <c r="C1386" s="244"/>
      <c r="D1386" s="244"/>
      <c r="E1386" s="244"/>
      <c r="F1386" s="244"/>
      <c r="G1386" s="244"/>
      <c r="H1386" s="244"/>
      <c r="I1386" s="244"/>
      <c r="J1386" s="244"/>
      <c r="K1386" s="244"/>
      <c r="L1386" s="244"/>
      <c r="M1386" s="244"/>
      <c r="N1386" s="244"/>
      <c r="O1386" s="244"/>
      <c r="P1386" s="244"/>
    </row>
    <row r="1387" spans="1:16" hidden="1" x14ac:dyDescent="0.35">
      <c r="A1387" s="244"/>
      <c r="B1387" s="244"/>
      <c r="C1387" s="244"/>
      <c r="D1387" s="244"/>
      <c r="E1387" s="244"/>
      <c r="F1387" s="244"/>
      <c r="G1387" s="244"/>
      <c r="H1387" s="244"/>
      <c r="I1387" s="244"/>
      <c r="J1387" s="244"/>
      <c r="K1387" s="244"/>
      <c r="L1387" s="244"/>
      <c r="M1387" s="244"/>
      <c r="N1387" s="244"/>
      <c r="O1387" s="244"/>
      <c r="P1387" s="244"/>
    </row>
    <row r="1388" spans="1:16" hidden="1" x14ac:dyDescent="0.35">
      <c r="A1388" s="244"/>
      <c r="B1388" s="244"/>
      <c r="C1388" s="244"/>
      <c r="D1388" s="244"/>
      <c r="E1388" s="244"/>
      <c r="F1388" s="244"/>
      <c r="G1388" s="244"/>
      <c r="H1388" s="244"/>
      <c r="I1388" s="244"/>
      <c r="J1388" s="244"/>
      <c r="K1388" s="244"/>
      <c r="L1388" s="244"/>
      <c r="M1388" s="244"/>
      <c r="N1388" s="244"/>
      <c r="O1388" s="244"/>
      <c r="P1388" s="244"/>
    </row>
    <row r="1389" spans="1:16" hidden="1" x14ac:dyDescent="0.35">
      <c r="A1389" s="244"/>
      <c r="B1389" s="244"/>
      <c r="C1389" s="244"/>
      <c r="D1389" s="244"/>
      <c r="E1389" s="244"/>
      <c r="F1389" s="244"/>
      <c r="G1389" s="244"/>
      <c r="H1389" s="244"/>
      <c r="I1389" s="244"/>
      <c r="J1389" s="244"/>
      <c r="K1389" s="244"/>
      <c r="L1389" s="244"/>
      <c r="M1389" s="244"/>
      <c r="N1389" s="244"/>
      <c r="O1389" s="244"/>
      <c r="P1389" s="244"/>
    </row>
    <row r="1390" spans="1:16" hidden="1" x14ac:dyDescent="0.35">
      <c r="A1390" s="244"/>
      <c r="B1390" s="244"/>
      <c r="C1390" s="244"/>
      <c r="D1390" s="244"/>
      <c r="E1390" s="244"/>
      <c r="F1390" s="244"/>
      <c r="G1390" s="244"/>
      <c r="H1390" s="244"/>
      <c r="I1390" s="244"/>
      <c r="J1390" s="244"/>
      <c r="K1390" s="244"/>
      <c r="L1390" s="244"/>
      <c r="M1390" s="244"/>
      <c r="N1390" s="244"/>
      <c r="O1390" s="244"/>
      <c r="P1390" s="244"/>
    </row>
    <row r="1391" spans="1:16" hidden="1" x14ac:dyDescent="0.35">
      <c r="A1391" s="244"/>
      <c r="B1391" s="244"/>
      <c r="C1391" s="244"/>
      <c r="D1391" s="244"/>
      <c r="E1391" s="244"/>
      <c r="F1391" s="244"/>
      <c r="G1391" s="244"/>
      <c r="H1391" s="244"/>
      <c r="I1391" s="244"/>
      <c r="J1391" s="244"/>
      <c r="K1391" s="244"/>
      <c r="L1391" s="244"/>
      <c r="M1391" s="244"/>
      <c r="N1391" s="244"/>
      <c r="O1391" s="244"/>
      <c r="P1391" s="244"/>
    </row>
    <row r="1392" spans="1:16" hidden="1" x14ac:dyDescent="0.35">
      <c r="A1392" s="244"/>
      <c r="B1392" s="244"/>
      <c r="C1392" s="244"/>
      <c r="D1392" s="244"/>
      <c r="E1392" s="244"/>
      <c r="F1392" s="244"/>
      <c r="G1392" s="244"/>
      <c r="H1392" s="244"/>
      <c r="I1392" s="244"/>
      <c r="J1392" s="244"/>
      <c r="K1392" s="244"/>
      <c r="L1392" s="244"/>
      <c r="M1392" s="244"/>
      <c r="N1392" s="244"/>
      <c r="O1392" s="244"/>
      <c r="P1392" s="244"/>
    </row>
    <row r="1393" spans="1:16" hidden="1" x14ac:dyDescent="0.35">
      <c r="A1393" s="244"/>
      <c r="B1393" s="244"/>
      <c r="C1393" s="244"/>
      <c r="D1393" s="244"/>
      <c r="E1393" s="244"/>
      <c r="F1393" s="244"/>
      <c r="G1393" s="244"/>
      <c r="H1393" s="244"/>
      <c r="I1393" s="244"/>
      <c r="J1393" s="244"/>
      <c r="K1393" s="244"/>
      <c r="L1393" s="244"/>
      <c r="M1393" s="244"/>
      <c r="N1393" s="244"/>
      <c r="O1393" s="244"/>
      <c r="P1393" s="244"/>
    </row>
    <row r="1394" spans="1:16" hidden="1" x14ac:dyDescent="0.35">
      <c r="A1394" s="244"/>
      <c r="B1394" s="244"/>
      <c r="C1394" s="244"/>
      <c r="D1394" s="244"/>
      <c r="E1394" s="244"/>
      <c r="F1394" s="244"/>
      <c r="G1394" s="244"/>
      <c r="H1394" s="244"/>
      <c r="I1394" s="244"/>
      <c r="J1394" s="244"/>
      <c r="K1394" s="244"/>
      <c r="L1394" s="244"/>
      <c r="M1394" s="244"/>
      <c r="N1394" s="244"/>
      <c r="O1394" s="244"/>
      <c r="P1394" s="244"/>
    </row>
    <row r="1395" spans="1:16" hidden="1" x14ac:dyDescent="0.35">
      <c r="A1395" s="244"/>
      <c r="B1395" s="244"/>
      <c r="C1395" s="244"/>
      <c r="D1395" s="244"/>
      <c r="E1395" s="244"/>
      <c r="F1395" s="244"/>
      <c r="G1395" s="244"/>
      <c r="H1395" s="244"/>
      <c r="I1395" s="244"/>
      <c r="J1395" s="244"/>
      <c r="K1395" s="244"/>
      <c r="L1395" s="244"/>
      <c r="M1395" s="244"/>
      <c r="N1395" s="244"/>
      <c r="O1395" s="244"/>
      <c r="P1395" s="244"/>
    </row>
    <row r="1396" spans="1:16" hidden="1" x14ac:dyDescent="0.35">
      <c r="A1396" s="244"/>
      <c r="B1396" s="244"/>
      <c r="C1396" s="244"/>
      <c r="D1396" s="244"/>
      <c r="E1396" s="244"/>
      <c r="F1396" s="244"/>
      <c r="G1396" s="244"/>
      <c r="H1396" s="244"/>
      <c r="I1396" s="244"/>
      <c r="J1396" s="244"/>
      <c r="K1396" s="244"/>
      <c r="L1396" s="244"/>
      <c r="M1396" s="244"/>
      <c r="N1396" s="244"/>
      <c r="O1396" s="244"/>
      <c r="P1396" s="244"/>
    </row>
    <row r="1397" spans="1:16" hidden="1" x14ac:dyDescent="0.35">
      <c r="A1397" s="244"/>
      <c r="B1397" s="244"/>
      <c r="C1397" s="244"/>
      <c r="D1397" s="244"/>
      <c r="E1397" s="244"/>
      <c r="F1397" s="244"/>
      <c r="G1397" s="244"/>
      <c r="H1397" s="244"/>
      <c r="I1397" s="244"/>
      <c r="J1397" s="244"/>
      <c r="K1397" s="244"/>
      <c r="L1397" s="244"/>
      <c r="M1397" s="244"/>
      <c r="N1397" s="244"/>
      <c r="O1397" s="244"/>
      <c r="P1397" s="244"/>
    </row>
    <row r="1398" spans="1:16" hidden="1" x14ac:dyDescent="0.35">
      <c r="A1398" s="244"/>
      <c r="B1398" s="244"/>
      <c r="C1398" s="244"/>
      <c r="D1398" s="244"/>
      <c r="E1398" s="244"/>
      <c r="F1398" s="244"/>
      <c r="G1398" s="244"/>
      <c r="H1398" s="244"/>
      <c r="I1398" s="244"/>
      <c r="J1398" s="244"/>
      <c r="K1398" s="244"/>
      <c r="L1398" s="244"/>
      <c r="M1398" s="244"/>
      <c r="N1398" s="244"/>
      <c r="O1398" s="244"/>
      <c r="P1398" s="244"/>
    </row>
    <row r="1399" spans="1:16" hidden="1" x14ac:dyDescent="0.35">
      <c r="A1399" s="244"/>
      <c r="B1399" s="244"/>
      <c r="C1399" s="244"/>
      <c r="D1399" s="244"/>
      <c r="E1399" s="244"/>
      <c r="F1399" s="244"/>
      <c r="G1399" s="244"/>
      <c r="H1399" s="244"/>
      <c r="I1399" s="244"/>
      <c r="J1399" s="244"/>
      <c r="K1399" s="244"/>
      <c r="L1399" s="244"/>
      <c r="M1399" s="244"/>
      <c r="N1399" s="244"/>
      <c r="O1399" s="244"/>
      <c r="P1399" s="244"/>
    </row>
    <row r="1400" spans="1:16" hidden="1" x14ac:dyDescent="0.35">
      <c r="A1400" s="244"/>
      <c r="B1400" s="244"/>
      <c r="C1400" s="244"/>
      <c r="D1400" s="244"/>
      <c r="E1400" s="244"/>
      <c r="F1400" s="244"/>
      <c r="G1400" s="244"/>
      <c r="H1400" s="244"/>
      <c r="I1400" s="244"/>
      <c r="J1400" s="244"/>
      <c r="K1400" s="244"/>
      <c r="L1400" s="244"/>
      <c r="M1400" s="244"/>
      <c r="N1400" s="244"/>
      <c r="O1400" s="244"/>
      <c r="P1400" s="244"/>
    </row>
    <row r="1401" spans="1:16" hidden="1" x14ac:dyDescent="0.35">
      <c r="A1401" s="244"/>
      <c r="B1401" s="244"/>
      <c r="C1401" s="244"/>
      <c r="D1401" s="244"/>
      <c r="E1401" s="244"/>
      <c r="F1401" s="244"/>
      <c r="G1401" s="244"/>
      <c r="H1401" s="244"/>
      <c r="I1401" s="244"/>
      <c r="J1401" s="244"/>
      <c r="K1401" s="244"/>
      <c r="L1401" s="244"/>
      <c r="M1401" s="244"/>
      <c r="N1401" s="244"/>
      <c r="O1401" s="244"/>
      <c r="P1401" s="244"/>
    </row>
    <row r="1402" spans="1:16" hidden="1" x14ac:dyDescent="0.35">
      <c r="A1402" s="244"/>
      <c r="B1402" s="244"/>
      <c r="C1402" s="244"/>
      <c r="D1402" s="244"/>
      <c r="E1402" s="244"/>
      <c r="F1402" s="244"/>
      <c r="G1402" s="244"/>
      <c r="H1402" s="244"/>
      <c r="I1402" s="244"/>
      <c r="J1402" s="244"/>
      <c r="K1402" s="244"/>
      <c r="L1402" s="244"/>
      <c r="M1402" s="244"/>
      <c r="N1402" s="244"/>
      <c r="O1402" s="244"/>
      <c r="P1402" s="244"/>
    </row>
    <row r="1403" spans="1:16" hidden="1" x14ac:dyDescent="0.35">
      <c r="A1403" s="244"/>
      <c r="B1403" s="244"/>
      <c r="C1403" s="244"/>
      <c r="D1403" s="244"/>
      <c r="E1403" s="244"/>
      <c r="F1403" s="244"/>
      <c r="G1403" s="244"/>
      <c r="H1403" s="244"/>
      <c r="I1403" s="244"/>
      <c r="J1403" s="244"/>
      <c r="K1403" s="244"/>
      <c r="L1403" s="244"/>
      <c r="M1403" s="244"/>
      <c r="N1403" s="244"/>
      <c r="O1403" s="244"/>
      <c r="P1403" s="244"/>
    </row>
    <row r="1404" spans="1:16" hidden="1" x14ac:dyDescent="0.35">
      <c r="A1404" s="244"/>
      <c r="B1404" s="244"/>
      <c r="C1404" s="244"/>
      <c r="D1404" s="244"/>
      <c r="E1404" s="244"/>
      <c r="F1404" s="244"/>
      <c r="G1404" s="244"/>
      <c r="H1404" s="244"/>
      <c r="I1404" s="244"/>
      <c r="J1404" s="244"/>
      <c r="K1404" s="244"/>
      <c r="L1404" s="244"/>
      <c r="M1404" s="244"/>
      <c r="N1404" s="244"/>
      <c r="O1404" s="244"/>
      <c r="P1404" s="244"/>
    </row>
    <row r="1405" spans="1:16" hidden="1" x14ac:dyDescent="0.35">
      <c r="A1405" s="244"/>
      <c r="B1405" s="244"/>
      <c r="C1405" s="244"/>
      <c r="D1405" s="244"/>
      <c r="E1405" s="244"/>
      <c r="F1405" s="244"/>
      <c r="G1405" s="244"/>
      <c r="H1405" s="244"/>
      <c r="I1405" s="244"/>
      <c r="J1405" s="244"/>
      <c r="K1405" s="244"/>
      <c r="L1405" s="244"/>
      <c r="M1405" s="244"/>
      <c r="N1405" s="244"/>
      <c r="O1405" s="244"/>
      <c r="P1405" s="244"/>
    </row>
    <row r="1406" spans="1:16" hidden="1" x14ac:dyDescent="0.35">
      <c r="A1406" s="244"/>
      <c r="B1406" s="244"/>
      <c r="C1406" s="244"/>
      <c r="D1406" s="244"/>
      <c r="E1406" s="244"/>
      <c r="F1406" s="244"/>
      <c r="G1406" s="244"/>
      <c r="H1406" s="244"/>
      <c r="I1406" s="244"/>
      <c r="J1406" s="244"/>
      <c r="K1406" s="244"/>
      <c r="L1406" s="244"/>
      <c r="M1406" s="244"/>
      <c r="N1406" s="244"/>
      <c r="O1406" s="244"/>
      <c r="P1406" s="244"/>
    </row>
    <row r="1407" spans="1:16" hidden="1" x14ac:dyDescent="0.35">
      <c r="A1407" s="244"/>
      <c r="B1407" s="244"/>
      <c r="C1407" s="244"/>
      <c r="D1407" s="244"/>
      <c r="E1407" s="244"/>
      <c r="F1407" s="244"/>
      <c r="G1407" s="244"/>
      <c r="H1407" s="244"/>
      <c r="I1407" s="244"/>
      <c r="J1407" s="244"/>
      <c r="K1407" s="244"/>
      <c r="L1407" s="244"/>
      <c r="M1407" s="244"/>
      <c r="N1407" s="244"/>
      <c r="O1407" s="244"/>
      <c r="P1407" s="244"/>
    </row>
    <row r="1408" spans="1:16" hidden="1" x14ac:dyDescent="0.35">
      <c r="A1408" s="244"/>
      <c r="B1408" s="244"/>
      <c r="C1408" s="244"/>
      <c r="D1408" s="244"/>
      <c r="E1408" s="244"/>
      <c r="F1408" s="244"/>
      <c r="G1408" s="244"/>
      <c r="H1408" s="244"/>
      <c r="I1408" s="244"/>
      <c r="J1408" s="244"/>
      <c r="K1408" s="244"/>
      <c r="L1408" s="244"/>
      <c r="M1408" s="244"/>
      <c r="N1408" s="244"/>
      <c r="O1408" s="244"/>
      <c r="P1408" s="244"/>
    </row>
    <row r="1409" spans="1:16" hidden="1" x14ac:dyDescent="0.35">
      <c r="A1409" s="244"/>
      <c r="B1409" s="244"/>
      <c r="C1409" s="244"/>
      <c r="D1409" s="244"/>
      <c r="E1409" s="244"/>
      <c r="F1409" s="244"/>
      <c r="G1409" s="244"/>
      <c r="H1409" s="244"/>
      <c r="I1409" s="244"/>
      <c r="J1409" s="244"/>
      <c r="K1409" s="244"/>
      <c r="L1409" s="244"/>
      <c r="M1409" s="244"/>
      <c r="N1409" s="244"/>
      <c r="O1409" s="244"/>
      <c r="P1409" s="244"/>
    </row>
    <row r="1410" spans="1:16" hidden="1" x14ac:dyDescent="0.35">
      <c r="A1410" s="244"/>
      <c r="B1410" s="244"/>
      <c r="C1410" s="244"/>
      <c r="D1410" s="244"/>
      <c r="E1410" s="244"/>
      <c r="F1410" s="244"/>
      <c r="G1410" s="244"/>
      <c r="H1410" s="244"/>
      <c r="I1410" s="244"/>
      <c r="J1410" s="244"/>
      <c r="K1410" s="244"/>
      <c r="L1410" s="244"/>
      <c r="M1410" s="244"/>
      <c r="N1410" s="244"/>
      <c r="O1410" s="244"/>
      <c r="P1410" s="244"/>
    </row>
    <row r="1411" spans="1:16" hidden="1" x14ac:dyDescent="0.35">
      <c r="A1411" s="244"/>
      <c r="B1411" s="244"/>
      <c r="C1411" s="244"/>
      <c r="D1411" s="244"/>
      <c r="E1411" s="244"/>
      <c r="F1411" s="244"/>
      <c r="G1411" s="244"/>
      <c r="H1411" s="244"/>
      <c r="I1411" s="244"/>
      <c r="J1411" s="244"/>
      <c r="K1411" s="244"/>
      <c r="L1411" s="244"/>
      <c r="M1411" s="244"/>
      <c r="N1411" s="244"/>
      <c r="O1411" s="244"/>
      <c r="P1411" s="244"/>
    </row>
    <row r="1412" spans="1:16" hidden="1" x14ac:dyDescent="0.35">
      <c r="A1412" s="244"/>
      <c r="B1412" s="244"/>
      <c r="C1412" s="244"/>
      <c r="D1412" s="244"/>
      <c r="E1412" s="244"/>
      <c r="F1412" s="244"/>
      <c r="G1412" s="244"/>
      <c r="H1412" s="244"/>
      <c r="I1412" s="244"/>
      <c r="J1412" s="244"/>
      <c r="K1412" s="244"/>
      <c r="L1412" s="244"/>
      <c r="M1412" s="244"/>
      <c r="N1412" s="244"/>
      <c r="O1412" s="244"/>
      <c r="P1412" s="244"/>
    </row>
    <row r="1413" spans="1:16" hidden="1" x14ac:dyDescent="0.35">
      <c r="A1413" s="244"/>
      <c r="B1413" s="244"/>
      <c r="C1413" s="244"/>
      <c r="D1413" s="244"/>
      <c r="E1413" s="244"/>
      <c r="F1413" s="244"/>
      <c r="G1413" s="244"/>
      <c r="H1413" s="244"/>
      <c r="I1413" s="244"/>
      <c r="J1413" s="244"/>
      <c r="K1413" s="244"/>
      <c r="L1413" s="244"/>
      <c r="M1413" s="244"/>
      <c r="N1413" s="244"/>
      <c r="O1413" s="244"/>
      <c r="P1413" s="244"/>
    </row>
    <row r="1414" spans="1:16" hidden="1" x14ac:dyDescent="0.35">
      <c r="A1414" s="244"/>
      <c r="B1414" s="244"/>
      <c r="C1414" s="244"/>
      <c r="D1414" s="244"/>
      <c r="E1414" s="244"/>
      <c r="F1414" s="244"/>
      <c r="G1414" s="244"/>
      <c r="H1414" s="244"/>
      <c r="I1414" s="244"/>
      <c r="J1414" s="244"/>
      <c r="K1414" s="244"/>
      <c r="L1414" s="244"/>
      <c r="M1414" s="244"/>
      <c r="N1414" s="244"/>
      <c r="O1414" s="244"/>
      <c r="P1414" s="244"/>
    </row>
    <row r="1415" spans="1:16" hidden="1" x14ac:dyDescent="0.35">
      <c r="A1415" s="244"/>
      <c r="B1415" s="244"/>
      <c r="C1415" s="244"/>
      <c r="D1415" s="244"/>
      <c r="E1415" s="244"/>
      <c r="F1415" s="244"/>
      <c r="G1415" s="244"/>
      <c r="H1415" s="244"/>
      <c r="I1415" s="244"/>
      <c r="J1415" s="244"/>
      <c r="K1415" s="244"/>
      <c r="L1415" s="244"/>
      <c r="M1415" s="244"/>
      <c r="N1415" s="244"/>
      <c r="O1415" s="244"/>
      <c r="P1415" s="244"/>
    </row>
    <row r="1416" spans="1:16" hidden="1" x14ac:dyDescent="0.35">
      <c r="A1416" s="244"/>
      <c r="B1416" s="244"/>
      <c r="C1416" s="244"/>
      <c r="D1416" s="244"/>
      <c r="E1416" s="244"/>
      <c r="F1416" s="244"/>
      <c r="G1416" s="244"/>
      <c r="H1416" s="244"/>
      <c r="I1416" s="244"/>
      <c r="J1416" s="244"/>
      <c r="K1416" s="244"/>
      <c r="L1416" s="244"/>
      <c r="M1416" s="244"/>
      <c r="N1416" s="244"/>
      <c r="O1416" s="244"/>
      <c r="P1416" s="244"/>
    </row>
    <row r="1417" spans="1:16" hidden="1" x14ac:dyDescent="0.35">
      <c r="A1417" s="244"/>
      <c r="B1417" s="244"/>
      <c r="C1417" s="244"/>
      <c r="D1417" s="244"/>
      <c r="E1417" s="244"/>
      <c r="F1417" s="244"/>
      <c r="G1417" s="244"/>
      <c r="H1417" s="244"/>
      <c r="I1417" s="244"/>
      <c r="J1417" s="244"/>
      <c r="K1417" s="244"/>
      <c r="L1417" s="244"/>
      <c r="M1417" s="244"/>
      <c r="N1417" s="244"/>
      <c r="O1417" s="244"/>
      <c r="P1417" s="244"/>
    </row>
    <row r="1418" spans="1:16" hidden="1" x14ac:dyDescent="0.35">
      <c r="A1418" s="244"/>
      <c r="B1418" s="244"/>
      <c r="C1418" s="244"/>
      <c r="D1418" s="244"/>
      <c r="E1418" s="244"/>
      <c r="F1418" s="244"/>
      <c r="G1418" s="244"/>
      <c r="H1418" s="244"/>
      <c r="I1418" s="244"/>
      <c r="J1418" s="244"/>
      <c r="K1418" s="244"/>
      <c r="L1418" s="244"/>
      <c r="M1418" s="244"/>
      <c r="N1418" s="244"/>
      <c r="O1418" s="244"/>
      <c r="P1418" s="244"/>
    </row>
    <row r="1419" spans="1:16" hidden="1" x14ac:dyDescent="0.35">
      <c r="A1419" s="244"/>
      <c r="B1419" s="244"/>
      <c r="C1419" s="244"/>
      <c r="D1419" s="244"/>
      <c r="E1419" s="244"/>
      <c r="F1419" s="244"/>
      <c r="G1419" s="244"/>
      <c r="H1419" s="244"/>
      <c r="I1419" s="244"/>
      <c r="J1419" s="244"/>
      <c r="K1419" s="244"/>
      <c r="L1419" s="244"/>
      <c r="M1419" s="244"/>
      <c r="N1419" s="244"/>
      <c r="O1419" s="244"/>
      <c r="P1419" s="244"/>
    </row>
    <row r="1420" spans="1:16" hidden="1" x14ac:dyDescent="0.35">
      <c r="A1420" s="244"/>
      <c r="B1420" s="244"/>
      <c r="C1420" s="244"/>
      <c r="D1420" s="244"/>
      <c r="E1420" s="244"/>
      <c r="F1420" s="244"/>
      <c r="G1420" s="244"/>
      <c r="H1420" s="244"/>
      <c r="I1420" s="244"/>
      <c r="J1420" s="244"/>
      <c r="K1420" s="244"/>
      <c r="L1420" s="244"/>
      <c r="M1420" s="244"/>
      <c r="N1420" s="244"/>
      <c r="O1420" s="244"/>
      <c r="P1420" s="244"/>
    </row>
    <row r="1421" spans="1:16" hidden="1" x14ac:dyDescent="0.35">
      <c r="A1421" s="244"/>
      <c r="B1421" s="244"/>
      <c r="C1421" s="244"/>
      <c r="D1421" s="244"/>
      <c r="E1421" s="244"/>
      <c r="F1421" s="244"/>
      <c r="G1421" s="244"/>
      <c r="H1421" s="244"/>
      <c r="I1421" s="244"/>
      <c r="J1421" s="244"/>
      <c r="K1421" s="244"/>
      <c r="L1421" s="244"/>
      <c r="M1421" s="244"/>
      <c r="N1421" s="244"/>
      <c r="O1421" s="244"/>
      <c r="P1421" s="244"/>
    </row>
    <row r="1422" spans="1:16" hidden="1" x14ac:dyDescent="0.35">
      <c r="A1422" s="244"/>
      <c r="B1422" s="244"/>
      <c r="C1422" s="244"/>
      <c r="D1422" s="244"/>
      <c r="E1422" s="244"/>
      <c r="F1422" s="244"/>
      <c r="G1422" s="244"/>
      <c r="H1422" s="244"/>
      <c r="I1422" s="244"/>
      <c r="J1422" s="244"/>
      <c r="K1422" s="244"/>
      <c r="L1422" s="244"/>
      <c r="M1422" s="244"/>
      <c r="N1422" s="244"/>
      <c r="O1422" s="244"/>
      <c r="P1422" s="244"/>
    </row>
    <row r="1423" spans="1:16" hidden="1" x14ac:dyDescent="0.35">
      <c r="A1423" s="244"/>
      <c r="B1423" s="244"/>
      <c r="C1423" s="244"/>
      <c r="D1423" s="244"/>
      <c r="E1423" s="244"/>
      <c r="F1423" s="244"/>
      <c r="G1423" s="244"/>
      <c r="H1423" s="244"/>
      <c r="I1423" s="244"/>
      <c r="J1423" s="244"/>
      <c r="K1423" s="244"/>
      <c r="L1423" s="244"/>
      <c r="M1423" s="244"/>
      <c r="N1423" s="244"/>
      <c r="O1423" s="244"/>
      <c r="P1423" s="244"/>
    </row>
    <row r="1424" spans="1:16" hidden="1" x14ac:dyDescent="0.35">
      <c r="A1424" s="244"/>
      <c r="B1424" s="244"/>
      <c r="C1424" s="244"/>
      <c r="D1424" s="244"/>
      <c r="E1424" s="244"/>
      <c r="F1424" s="244"/>
      <c r="G1424" s="244"/>
      <c r="H1424" s="244"/>
      <c r="I1424" s="244"/>
      <c r="J1424" s="244"/>
      <c r="K1424" s="244"/>
      <c r="L1424" s="244"/>
      <c r="M1424" s="244"/>
      <c r="N1424" s="244"/>
      <c r="O1424" s="244"/>
      <c r="P1424" s="244"/>
    </row>
    <row r="1425" spans="1:16" hidden="1" x14ac:dyDescent="0.35">
      <c r="A1425" s="244"/>
      <c r="B1425" s="244"/>
      <c r="C1425" s="244"/>
      <c r="D1425" s="244"/>
      <c r="E1425" s="244"/>
      <c r="F1425" s="244"/>
      <c r="G1425" s="244"/>
      <c r="H1425" s="244"/>
      <c r="I1425" s="244"/>
      <c r="J1425" s="244"/>
      <c r="K1425" s="244"/>
      <c r="L1425" s="244"/>
      <c r="M1425" s="244"/>
      <c r="N1425" s="244"/>
      <c r="O1425" s="244"/>
      <c r="P1425" s="244"/>
    </row>
    <row r="1426" spans="1:16" hidden="1" x14ac:dyDescent="0.35">
      <c r="E1426" s="244"/>
      <c r="F1426" s="244"/>
      <c r="G1426" s="244"/>
      <c r="H1426" s="244"/>
      <c r="I1426" s="244"/>
      <c r="J1426" s="244"/>
      <c r="K1426" s="244"/>
      <c r="L1426" s="244"/>
      <c r="M1426" s="244"/>
      <c r="N1426" s="244"/>
      <c r="O1426" s="244"/>
      <c r="P1426" s="244"/>
    </row>
    <row r="1428" spans="1:16" hidden="1" x14ac:dyDescent="0.35">
      <c r="A1428" s="244"/>
      <c r="B1428" s="244"/>
      <c r="C1428" s="244"/>
      <c r="D1428" s="244"/>
    </row>
    <row r="1429" spans="1:16" hidden="1" x14ac:dyDescent="0.35">
      <c r="A1429" s="244"/>
      <c r="B1429" s="244"/>
      <c r="C1429" s="244"/>
      <c r="D1429" s="244"/>
      <c r="E1429" s="244"/>
      <c r="F1429" s="244"/>
      <c r="G1429" s="244"/>
      <c r="H1429" s="244"/>
      <c r="I1429" s="244"/>
      <c r="J1429" s="244"/>
      <c r="K1429" s="244"/>
      <c r="L1429" s="244"/>
      <c r="M1429" s="244"/>
      <c r="N1429" s="244"/>
      <c r="O1429" s="244"/>
      <c r="P1429" s="244"/>
    </row>
    <row r="1430" spans="1:16" hidden="1" x14ac:dyDescent="0.35">
      <c r="A1430" s="244"/>
      <c r="B1430" s="244"/>
      <c r="C1430" s="244"/>
      <c r="D1430" s="244"/>
      <c r="E1430" s="244"/>
      <c r="F1430" s="244"/>
      <c r="G1430" s="244"/>
      <c r="H1430" s="244"/>
      <c r="I1430" s="244"/>
      <c r="J1430" s="244"/>
      <c r="K1430" s="244"/>
      <c r="L1430" s="244"/>
      <c r="M1430" s="244"/>
      <c r="N1430" s="244"/>
      <c r="O1430" s="244"/>
      <c r="P1430" s="244"/>
    </row>
    <row r="1431" spans="1:16" hidden="1" x14ac:dyDescent="0.35">
      <c r="A1431" s="244"/>
      <c r="B1431" s="244"/>
      <c r="C1431" s="244"/>
      <c r="D1431" s="244"/>
      <c r="E1431" s="244"/>
      <c r="F1431" s="244"/>
      <c r="G1431" s="244"/>
      <c r="H1431" s="244"/>
      <c r="I1431" s="244"/>
      <c r="J1431" s="244"/>
      <c r="K1431" s="244"/>
      <c r="L1431" s="244"/>
      <c r="M1431" s="244"/>
      <c r="N1431" s="244"/>
      <c r="O1431" s="244"/>
      <c r="P1431" s="244"/>
    </row>
    <row r="1432" spans="1:16" hidden="1" x14ac:dyDescent="0.35">
      <c r="A1432" s="244"/>
      <c r="B1432" s="244"/>
      <c r="C1432" s="244"/>
      <c r="D1432" s="244"/>
      <c r="E1432" s="244"/>
      <c r="F1432" s="244"/>
      <c r="G1432" s="244"/>
      <c r="H1432" s="244"/>
      <c r="I1432" s="244"/>
      <c r="J1432" s="244"/>
      <c r="K1432" s="244"/>
      <c r="L1432" s="244"/>
      <c r="M1432" s="244"/>
      <c r="N1432" s="244"/>
      <c r="O1432" s="244"/>
      <c r="P1432" s="244"/>
    </row>
    <row r="1433" spans="1:16" hidden="1" x14ac:dyDescent="0.35">
      <c r="A1433" s="244"/>
      <c r="B1433" s="244"/>
      <c r="C1433" s="244"/>
      <c r="D1433" s="244"/>
      <c r="E1433" s="244"/>
      <c r="F1433" s="244"/>
      <c r="G1433" s="244"/>
      <c r="H1433" s="244"/>
      <c r="I1433" s="244"/>
      <c r="J1433" s="244"/>
      <c r="K1433" s="244"/>
      <c r="L1433" s="244"/>
      <c r="M1433" s="244"/>
      <c r="N1433" s="244"/>
      <c r="O1433" s="244"/>
      <c r="P1433" s="244"/>
    </row>
    <row r="1434" spans="1:16" hidden="1" x14ac:dyDescent="0.35">
      <c r="A1434" s="244"/>
      <c r="B1434" s="244"/>
      <c r="C1434" s="244"/>
      <c r="D1434" s="244"/>
      <c r="E1434" s="244"/>
      <c r="F1434" s="244"/>
      <c r="G1434" s="244"/>
      <c r="H1434" s="244"/>
      <c r="I1434" s="244"/>
      <c r="J1434" s="244"/>
      <c r="K1434" s="244"/>
      <c r="L1434" s="244"/>
      <c r="M1434" s="244"/>
      <c r="N1434" s="244"/>
      <c r="O1434" s="244"/>
      <c r="P1434" s="244"/>
    </row>
    <row r="1435" spans="1:16" hidden="1" x14ac:dyDescent="0.35">
      <c r="A1435" s="244"/>
      <c r="B1435" s="244"/>
      <c r="C1435" s="244"/>
      <c r="D1435" s="244"/>
      <c r="E1435" s="244"/>
      <c r="F1435" s="244"/>
      <c r="G1435" s="244"/>
      <c r="H1435" s="244"/>
      <c r="I1435" s="244"/>
      <c r="J1435" s="244"/>
      <c r="K1435" s="244"/>
      <c r="L1435" s="244"/>
      <c r="M1435" s="244"/>
      <c r="N1435" s="244"/>
      <c r="O1435" s="244"/>
      <c r="P1435" s="244"/>
    </row>
    <row r="1436" spans="1:16" hidden="1" x14ac:dyDescent="0.35">
      <c r="A1436" s="244"/>
      <c r="B1436" s="244"/>
      <c r="C1436" s="244"/>
      <c r="D1436" s="244"/>
      <c r="E1436" s="244"/>
      <c r="F1436" s="244"/>
      <c r="G1436" s="244"/>
      <c r="H1436" s="244"/>
      <c r="I1436" s="244"/>
      <c r="J1436" s="244"/>
      <c r="K1436" s="244"/>
      <c r="L1436" s="244"/>
      <c r="M1436" s="244"/>
      <c r="N1436" s="244"/>
      <c r="O1436" s="244"/>
      <c r="P1436" s="244"/>
    </row>
    <row r="1437" spans="1:16" hidden="1" x14ac:dyDescent="0.35">
      <c r="A1437" s="244"/>
      <c r="B1437" s="244"/>
      <c r="C1437" s="244"/>
      <c r="D1437" s="244"/>
      <c r="E1437" s="244"/>
      <c r="F1437" s="244"/>
      <c r="G1437" s="244"/>
      <c r="H1437" s="244"/>
      <c r="I1437" s="244"/>
      <c r="J1437" s="244"/>
      <c r="K1437" s="244"/>
      <c r="L1437" s="244"/>
      <c r="M1437" s="244"/>
      <c r="N1437" s="244"/>
      <c r="O1437" s="244"/>
      <c r="P1437" s="244"/>
    </row>
    <row r="1438" spans="1:16" hidden="1" x14ac:dyDescent="0.35">
      <c r="A1438" s="244"/>
      <c r="B1438" s="244"/>
      <c r="C1438" s="244"/>
      <c r="D1438" s="244"/>
      <c r="E1438" s="244"/>
      <c r="F1438" s="244"/>
      <c r="G1438" s="244"/>
      <c r="H1438" s="244"/>
      <c r="I1438" s="244"/>
      <c r="J1438" s="244"/>
      <c r="K1438" s="244"/>
      <c r="L1438" s="244"/>
      <c r="M1438" s="244"/>
      <c r="N1438" s="244"/>
      <c r="O1438" s="244"/>
      <c r="P1438" s="244"/>
    </row>
    <row r="1439" spans="1:16" hidden="1" x14ac:dyDescent="0.35">
      <c r="A1439" s="244"/>
      <c r="B1439" s="244"/>
      <c r="C1439" s="244"/>
      <c r="D1439" s="244"/>
      <c r="E1439" s="244"/>
      <c r="F1439" s="244"/>
      <c r="G1439" s="244"/>
      <c r="H1439" s="244"/>
      <c r="I1439" s="244"/>
      <c r="J1439" s="244"/>
      <c r="K1439" s="244"/>
      <c r="L1439" s="244"/>
      <c r="M1439" s="244"/>
      <c r="N1439" s="244"/>
      <c r="O1439" s="244"/>
      <c r="P1439" s="244"/>
    </row>
    <row r="1440" spans="1:16" hidden="1" x14ac:dyDescent="0.35">
      <c r="A1440" s="244"/>
      <c r="B1440" s="244"/>
      <c r="C1440" s="244"/>
      <c r="D1440" s="244"/>
      <c r="E1440" s="244"/>
      <c r="F1440" s="244"/>
      <c r="G1440" s="244"/>
      <c r="H1440" s="244"/>
      <c r="I1440" s="244"/>
      <c r="J1440" s="244"/>
      <c r="K1440" s="244"/>
      <c r="L1440" s="244"/>
      <c r="M1440" s="244"/>
      <c r="N1440" s="244"/>
      <c r="O1440" s="244"/>
      <c r="P1440" s="244"/>
    </row>
    <row r="1441" spans="1:16" hidden="1" x14ac:dyDescent="0.35">
      <c r="A1441" s="244"/>
      <c r="B1441" s="244"/>
      <c r="C1441" s="244"/>
      <c r="D1441" s="244"/>
      <c r="E1441" s="244"/>
      <c r="F1441" s="244"/>
      <c r="G1441" s="244"/>
      <c r="H1441" s="244"/>
      <c r="I1441" s="244"/>
      <c r="J1441" s="244"/>
      <c r="K1441" s="244"/>
      <c r="L1441" s="244"/>
      <c r="M1441" s="244"/>
      <c r="N1441" s="244"/>
      <c r="O1441" s="244"/>
      <c r="P1441" s="244"/>
    </row>
    <row r="1442" spans="1:16" hidden="1" x14ac:dyDescent="0.35">
      <c r="A1442" s="244"/>
      <c r="B1442" s="244"/>
      <c r="C1442" s="244"/>
      <c r="D1442" s="244"/>
      <c r="E1442" s="244"/>
      <c r="F1442" s="244"/>
      <c r="G1442" s="244"/>
      <c r="H1442" s="244"/>
      <c r="I1442" s="244"/>
      <c r="J1442" s="244"/>
      <c r="K1442" s="244"/>
      <c r="L1442" s="244"/>
      <c r="M1442" s="244"/>
      <c r="N1442" s="244"/>
      <c r="O1442" s="244"/>
      <c r="P1442" s="244"/>
    </row>
    <row r="1443" spans="1:16" hidden="1" x14ac:dyDescent="0.35">
      <c r="A1443" s="244"/>
      <c r="B1443" s="244"/>
      <c r="C1443" s="244"/>
      <c r="D1443" s="244"/>
      <c r="E1443" s="244"/>
      <c r="F1443" s="244"/>
      <c r="G1443" s="244"/>
      <c r="H1443" s="244"/>
      <c r="I1443" s="244"/>
      <c r="J1443" s="244"/>
      <c r="K1443" s="244"/>
      <c r="L1443" s="244"/>
      <c r="M1443" s="244"/>
      <c r="N1443" s="244"/>
      <c r="O1443" s="244"/>
      <c r="P1443" s="244"/>
    </row>
    <row r="1444" spans="1:16" hidden="1" x14ac:dyDescent="0.35">
      <c r="A1444" s="244"/>
      <c r="B1444" s="244"/>
      <c r="C1444" s="244"/>
      <c r="D1444" s="244"/>
      <c r="E1444" s="244"/>
      <c r="F1444" s="244"/>
      <c r="G1444" s="244"/>
      <c r="H1444" s="244"/>
      <c r="I1444" s="244"/>
      <c r="J1444" s="244"/>
      <c r="K1444" s="244"/>
      <c r="L1444" s="244"/>
      <c r="M1444" s="244"/>
      <c r="N1444" s="244"/>
      <c r="O1444" s="244"/>
      <c r="P1444" s="244"/>
    </row>
    <row r="1445" spans="1:16" hidden="1" x14ac:dyDescent="0.35">
      <c r="A1445" s="244"/>
      <c r="B1445" s="244"/>
      <c r="C1445" s="244"/>
      <c r="D1445" s="244"/>
      <c r="E1445" s="244"/>
      <c r="F1445" s="244"/>
      <c r="G1445" s="244"/>
      <c r="H1445" s="244"/>
      <c r="I1445" s="244"/>
      <c r="J1445" s="244"/>
      <c r="K1445" s="244"/>
      <c r="L1445" s="244"/>
      <c r="M1445" s="244"/>
      <c r="N1445" s="244"/>
      <c r="O1445" s="244"/>
      <c r="P1445" s="244"/>
    </row>
    <row r="1446" spans="1:16" hidden="1" x14ac:dyDescent="0.35">
      <c r="A1446" s="244"/>
      <c r="B1446" s="244"/>
      <c r="C1446" s="244"/>
      <c r="D1446" s="244"/>
      <c r="E1446" s="244"/>
      <c r="F1446" s="244"/>
      <c r="G1446" s="244"/>
      <c r="H1446" s="244"/>
      <c r="I1446" s="244"/>
      <c r="J1446" s="244"/>
      <c r="K1446" s="244"/>
      <c r="L1446" s="244"/>
      <c r="M1446" s="244"/>
      <c r="N1446" s="244"/>
      <c r="O1446" s="244"/>
      <c r="P1446" s="244"/>
    </row>
    <row r="1447" spans="1:16" hidden="1" x14ac:dyDescent="0.35">
      <c r="A1447" s="244"/>
      <c r="B1447" s="244"/>
      <c r="C1447" s="244"/>
      <c r="D1447" s="244"/>
      <c r="E1447" s="244"/>
      <c r="F1447" s="244"/>
      <c r="G1447" s="244"/>
      <c r="H1447" s="244"/>
      <c r="I1447" s="244"/>
      <c r="J1447" s="244"/>
      <c r="K1447" s="244"/>
      <c r="L1447" s="244"/>
      <c r="M1447" s="244"/>
      <c r="N1447" s="244"/>
      <c r="O1447" s="244"/>
      <c r="P1447" s="244"/>
    </row>
    <row r="1448" spans="1:16" hidden="1" x14ac:dyDescent="0.35">
      <c r="A1448" s="244"/>
      <c r="B1448" s="244"/>
      <c r="C1448" s="244"/>
      <c r="D1448" s="244"/>
      <c r="E1448" s="244"/>
      <c r="F1448" s="244"/>
      <c r="G1448" s="244"/>
      <c r="H1448" s="244"/>
      <c r="I1448" s="244"/>
      <c r="J1448" s="244"/>
      <c r="K1448" s="244"/>
      <c r="L1448" s="244"/>
      <c r="M1448" s="244"/>
      <c r="N1448" s="244"/>
      <c r="O1448" s="244"/>
      <c r="P1448" s="244"/>
    </row>
    <row r="1449" spans="1:16" hidden="1" x14ac:dyDescent="0.35">
      <c r="A1449" s="244"/>
      <c r="B1449" s="244"/>
      <c r="C1449" s="244"/>
      <c r="D1449" s="244"/>
      <c r="E1449" s="244"/>
      <c r="F1449" s="244"/>
      <c r="G1449" s="244"/>
      <c r="H1449" s="244"/>
      <c r="I1449" s="244"/>
      <c r="J1449" s="244"/>
      <c r="K1449" s="244"/>
      <c r="L1449" s="244"/>
      <c r="M1449" s="244"/>
      <c r="N1449" s="244"/>
      <c r="O1449" s="244"/>
      <c r="P1449" s="244"/>
    </row>
    <row r="1450" spans="1:16" hidden="1" x14ac:dyDescent="0.35">
      <c r="A1450" s="244"/>
      <c r="B1450" s="244"/>
      <c r="C1450" s="244"/>
      <c r="D1450" s="244"/>
      <c r="E1450" s="244"/>
      <c r="F1450" s="244"/>
      <c r="G1450" s="244"/>
      <c r="H1450" s="244"/>
      <c r="I1450" s="244"/>
      <c r="J1450" s="244"/>
      <c r="K1450" s="244"/>
      <c r="L1450" s="244"/>
      <c r="M1450" s="244"/>
      <c r="N1450" s="244"/>
      <c r="O1450" s="244"/>
      <c r="P1450" s="244"/>
    </row>
    <row r="1451" spans="1:16" hidden="1" x14ac:dyDescent="0.35">
      <c r="A1451" s="244"/>
      <c r="B1451" s="244"/>
      <c r="C1451" s="244"/>
      <c r="D1451" s="244"/>
      <c r="E1451" s="244"/>
      <c r="F1451" s="244"/>
      <c r="G1451" s="244"/>
      <c r="H1451" s="244"/>
      <c r="I1451" s="244"/>
      <c r="J1451" s="244"/>
      <c r="K1451" s="244"/>
      <c r="L1451" s="244"/>
      <c r="M1451" s="244"/>
      <c r="N1451" s="244"/>
      <c r="O1451" s="244"/>
      <c r="P1451" s="244"/>
    </row>
    <row r="1452" spans="1:16" hidden="1" x14ac:dyDescent="0.35">
      <c r="A1452" s="244"/>
      <c r="B1452" s="244"/>
      <c r="C1452" s="244"/>
      <c r="D1452" s="244"/>
      <c r="E1452" s="244"/>
      <c r="F1452" s="244"/>
      <c r="G1452" s="244"/>
      <c r="H1452" s="244"/>
      <c r="I1452" s="244"/>
      <c r="J1452" s="244"/>
      <c r="K1452" s="244"/>
      <c r="L1452" s="244"/>
      <c r="M1452" s="244"/>
      <c r="N1452" s="244"/>
      <c r="O1452" s="244"/>
      <c r="P1452" s="244"/>
    </row>
    <row r="1453" spans="1:16" hidden="1" x14ac:dyDescent="0.35">
      <c r="A1453" s="244"/>
      <c r="B1453" s="244"/>
      <c r="C1453" s="244"/>
      <c r="D1453" s="244"/>
      <c r="E1453" s="244"/>
      <c r="F1453" s="244"/>
      <c r="G1453" s="244"/>
      <c r="H1453" s="244"/>
      <c r="I1453" s="244"/>
      <c r="J1453" s="244"/>
      <c r="K1453" s="244"/>
      <c r="L1453" s="244"/>
      <c r="M1453" s="244"/>
      <c r="N1453" s="244"/>
      <c r="O1453" s="244"/>
      <c r="P1453" s="244"/>
    </row>
    <row r="1454" spans="1:16" hidden="1" x14ac:dyDescent="0.35">
      <c r="A1454" s="244"/>
      <c r="B1454" s="244"/>
      <c r="C1454" s="244"/>
      <c r="D1454" s="244"/>
      <c r="E1454" s="244"/>
      <c r="F1454" s="244"/>
      <c r="G1454" s="244"/>
      <c r="H1454" s="244"/>
      <c r="I1454" s="244"/>
      <c r="J1454" s="244"/>
      <c r="K1454" s="244"/>
      <c r="L1454" s="244"/>
      <c r="M1454" s="244"/>
      <c r="N1454" s="244"/>
      <c r="O1454" s="244"/>
      <c r="P1454" s="244"/>
    </row>
    <row r="1455" spans="1:16" hidden="1" x14ac:dyDescent="0.35">
      <c r="A1455" s="244"/>
      <c r="B1455" s="244"/>
      <c r="C1455" s="244"/>
      <c r="D1455" s="244"/>
      <c r="E1455" s="244"/>
      <c r="F1455" s="244"/>
      <c r="G1455" s="244"/>
      <c r="H1455" s="244"/>
      <c r="I1455" s="244"/>
      <c r="J1455" s="244"/>
      <c r="K1455" s="244"/>
      <c r="L1455" s="244"/>
      <c r="M1455" s="244"/>
      <c r="N1455" s="244"/>
      <c r="O1455" s="244"/>
      <c r="P1455" s="244"/>
    </row>
    <row r="1456" spans="1:16" hidden="1" x14ac:dyDescent="0.35">
      <c r="A1456" s="244"/>
      <c r="B1456" s="244"/>
      <c r="C1456" s="244"/>
      <c r="D1456" s="244"/>
      <c r="E1456" s="244"/>
      <c r="F1456" s="244"/>
      <c r="G1456" s="244"/>
      <c r="H1456" s="244"/>
      <c r="I1456" s="244"/>
      <c r="J1456" s="244"/>
      <c r="K1456" s="244"/>
      <c r="L1456" s="244"/>
      <c r="M1456" s="244"/>
      <c r="N1456" s="244"/>
      <c r="O1456" s="244"/>
      <c r="P1456" s="244"/>
    </row>
    <row r="1457" spans="1:16" hidden="1" x14ac:dyDescent="0.35">
      <c r="A1457" s="244"/>
      <c r="B1457" s="244"/>
      <c r="C1457" s="244"/>
      <c r="D1457" s="244"/>
      <c r="E1457" s="244"/>
      <c r="F1457" s="244"/>
      <c r="G1457" s="244"/>
      <c r="H1457" s="244"/>
      <c r="I1457" s="244"/>
      <c r="J1457" s="244"/>
      <c r="K1457" s="244"/>
      <c r="L1457" s="244"/>
      <c r="M1457" s="244"/>
      <c r="N1457" s="244"/>
      <c r="O1457" s="244"/>
      <c r="P1457" s="244"/>
    </row>
    <row r="1458" spans="1:16" hidden="1" x14ac:dyDescent="0.35">
      <c r="A1458" s="244"/>
      <c r="B1458" s="244"/>
      <c r="C1458" s="244"/>
      <c r="D1458" s="244"/>
      <c r="E1458" s="244"/>
      <c r="F1458" s="244"/>
      <c r="G1458" s="244"/>
      <c r="H1458" s="244"/>
      <c r="I1458" s="244"/>
      <c r="J1458" s="244"/>
      <c r="K1458" s="244"/>
      <c r="L1458" s="244"/>
      <c r="M1458" s="244"/>
      <c r="N1458" s="244"/>
      <c r="O1458" s="244"/>
      <c r="P1458" s="244"/>
    </row>
    <row r="1459" spans="1:16" hidden="1" x14ac:dyDescent="0.35">
      <c r="A1459" s="244"/>
      <c r="B1459" s="244"/>
      <c r="C1459" s="244"/>
      <c r="D1459" s="244"/>
      <c r="E1459" s="244"/>
      <c r="F1459" s="244"/>
      <c r="G1459" s="244"/>
      <c r="H1459" s="244"/>
      <c r="I1459" s="244"/>
      <c r="J1459" s="244"/>
      <c r="K1459" s="244"/>
      <c r="L1459" s="244"/>
      <c r="M1459" s="244"/>
      <c r="N1459" s="244"/>
      <c r="O1459" s="244"/>
      <c r="P1459" s="244"/>
    </row>
    <row r="1460" spans="1:16" hidden="1" x14ac:dyDescent="0.35">
      <c r="A1460" s="244"/>
      <c r="B1460" s="244"/>
      <c r="C1460" s="244"/>
      <c r="D1460" s="244"/>
      <c r="E1460" s="244"/>
      <c r="F1460" s="244"/>
      <c r="G1460" s="244"/>
      <c r="H1460" s="244"/>
      <c r="I1460" s="244"/>
      <c r="J1460" s="244"/>
      <c r="K1460" s="244"/>
      <c r="L1460" s="244"/>
      <c r="M1460" s="244"/>
      <c r="N1460" s="244"/>
      <c r="O1460" s="244"/>
      <c r="P1460" s="244"/>
    </row>
    <row r="1461" spans="1:16" hidden="1" x14ac:dyDescent="0.35">
      <c r="A1461" s="244"/>
      <c r="B1461" s="244"/>
      <c r="C1461" s="244"/>
      <c r="D1461" s="244"/>
      <c r="E1461" s="244"/>
      <c r="F1461" s="244"/>
      <c r="G1461" s="244"/>
      <c r="H1461" s="244"/>
      <c r="I1461" s="244"/>
      <c r="J1461" s="244"/>
      <c r="K1461" s="244"/>
      <c r="L1461" s="244"/>
      <c r="M1461" s="244"/>
      <c r="N1461" s="244"/>
      <c r="O1461" s="244"/>
      <c r="P1461" s="244"/>
    </row>
    <row r="1462" spans="1:16" hidden="1" x14ac:dyDescent="0.35">
      <c r="A1462" s="244"/>
      <c r="B1462" s="244"/>
      <c r="C1462" s="244"/>
      <c r="D1462" s="244"/>
      <c r="E1462" s="244"/>
      <c r="F1462" s="244"/>
      <c r="G1462" s="244"/>
      <c r="H1462" s="244"/>
      <c r="I1462" s="244"/>
      <c r="J1462" s="244"/>
      <c r="K1462" s="244"/>
      <c r="L1462" s="244"/>
      <c r="M1462" s="244"/>
      <c r="N1462" s="244"/>
      <c r="O1462" s="244"/>
      <c r="P1462" s="244"/>
    </row>
    <row r="1463" spans="1:16" hidden="1" x14ac:dyDescent="0.35">
      <c r="A1463" s="244"/>
      <c r="B1463" s="244"/>
      <c r="C1463" s="244"/>
      <c r="D1463" s="244"/>
      <c r="E1463" s="244"/>
      <c r="F1463" s="244"/>
      <c r="G1463" s="244"/>
      <c r="H1463" s="244"/>
      <c r="I1463" s="244"/>
      <c r="J1463" s="244"/>
      <c r="K1463" s="244"/>
      <c r="L1463" s="244"/>
      <c r="M1463" s="244"/>
      <c r="N1463" s="244"/>
      <c r="O1463" s="244"/>
      <c r="P1463" s="244"/>
    </row>
    <row r="1464" spans="1:16" hidden="1" x14ac:dyDescent="0.35">
      <c r="A1464" s="244"/>
      <c r="B1464" s="244"/>
      <c r="C1464" s="244"/>
      <c r="D1464" s="244"/>
      <c r="E1464" s="244"/>
      <c r="F1464" s="244"/>
      <c r="G1464" s="244"/>
      <c r="H1464" s="244"/>
      <c r="I1464" s="244"/>
      <c r="J1464" s="244"/>
      <c r="K1464" s="244"/>
      <c r="L1464" s="244"/>
      <c r="M1464" s="244"/>
      <c r="N1464" s="244"/>
      <c r="O1464" s="244"/>
      <c r="P1464" s="244"/>
    </row>
    <row r="1465" spans="1:16" hidden="1" x14ac:dyDescent="0.35">
      <c r="A1465" s="244"/>
      <c r="B1465" s="244"/>
      <c r="C1465" s="244"/>
      <c r="D1465" s="244"/>
      <c r="E1465" s="244"/>
      <c r="F1465" s="244"/>
      <c r="G1465" s="244"/>
      <c r="H1465" s="244"/>
      <c r="I1465" s="244"/>
      <c r="J1465" s="244"/>
      <c r="K1465" s="244"/>
      <c r="L1465" s="244"/>
      <c r="M1465" s="244"/>
      <c r="N1465" s="244"/>
      <c r="O1465" s="244"/>
      <c r="P1465" s="244"/>
    </row>
    <row r="1466" spans="1:16" hidden="1" x14ac:dyDescent="0.35">
      <c r="A1466" s="244"/>
      <c r="B1466" s="244"/>
      <c r="C1466" s="244"/>
      <c r="D1466" s="244"/>
      <c r="E1466" s="244"/>
      <c r="F1466" s="244"/>
      <c r="G1466" s="244"/>
      <c r="H1466" s="244"/>
      <c r="I1466" s="244"/>
      <c r="J1466" s="244"/>
      <c r="K1466" s="244"/>
      <c r="L1466" s="244"/>
      <c r="M1466" s="244"/>
      <c r="N1466" s="244"/>
      <c r="O1466" s="244"/>
      <c r="P1466" s="244"/>
    </row>
    <row r="1467" spans="1:16" hidden="1" x14ac:dyDescent="0.35">
      <c r="A1467" s="244"/>
      <c r="B1467" s="244"/>
      <c r="C1467" s="244"/>
      <c r="D1467" s="244"/>
      <c r="E1467" s="244"/>
      <c r="F1467" s="244"/>
      <c r="G1467" s="244"/>
      <c r="H1467" s="244"/>
      <c r="I1467" s="244"/>
      <c r="J1467" s="244"/>
      <c r="K1467" s="244"/>
      <c r="L1467" s="244"/>
      <c r="M1467" s="244"/>
      <c r="N1467" s="244"/>
      <c r="O1467" s="244"/>
      <c r="P1467" s="244"/>
    </row>
    <row r="1468" spans="1:16" hidden="1" x14ac:dyDescent="0.35">
      <c r="A1468" s="244"/>
      <c r="B1468" s="244"/>
      <c r="C1468" s="244"/>
      <c r="D1468" s="244"/>
      <c r="E1468" s="244"/>
      <c r="F1468" s="244"/>
      <c r="G1468" s="244"/>
      <c r="H1468" s="244"/>
      <c r="I1468" s="244"/>
      <c r="J1468" s="244"/>
      <c r="K1468" s="244"/>
      <c r="L1468" s="244"/>
      <c r="M1468" s="244"/>
      <c r="N1468" s="244"/>
      <c r="O1468" s="244"/>
      <c r="P1468" s="244"/>
    </row>
    <row r="1469" spans="1:16" hidden="1" x14ac:dyDescent="0.35">
      <c r="A1469" s="244"/>
      <c r="B1469" s="244"/>
      <c r="C1469" s="244"/>
      <c r="D1469" s="244"/>
      <c r="E1469" s="244"/>
      <c r="F1469" s="244"/>
      <c r="G1469" s="244"/>
      <c r="H1469" s="244"/>
      <c r="I1469" s="244"/>
      <c r="J1469" s="244"/>
      <c r="K1469" s="244"/>
      <c r="L1469" s="244"/>
      <c r="M1469" s="244"/>
      <c r="N1469" s="244"/>
      <c r="O1469" s="244"/>
      <c r="P1469" s="244"/>
    </row>
    <row r="1470" spans="1:16" hidden="1" x14ac:dyDescent="0.35">
      <c r="A1470" s="244"/>
      <c r="B1470" s="244"/>
      <c r="C1470" s="244"/>
      <c r="D1470" s="244"/>
      <c r="E1470" s="244"/>
      <c r="F1470" s="244"/>
      <c r="G1470" s="244"/>
      <c r="H1470" s="244"/>
      <c r="I1470" s="244"/>
      <c r="J1470" s="244"/>
      <c r="K1470" s="244"/>
      <c r="L1470" s="244"/>
      <c r="M1470" s="244"/>
      <c r="N1470" s="244"/>
      <c r="O1470" s="244"/>
      <c r="P1470" s="244"/>
    </row>
    <row r="1471" spans="1:16" hidden="1" x14ac:dyDescent="0.35">
      <c r="A1471" s="244"/>
      <c r="B1471" s="244"/>
      <c r="C1471" s="244"/>
      <c r="D1471" s="244"/>
      <c r="E1471" s="244"/>
      <c r="F1471" s="244"/>
      <c r="G1471" s="244"/>
      <c r="H1471" s="244"/>
      <c r="I1471" s="244"/>
      <c r="J1471" s="244"/>
      <c r="K1471" s="244"/>
      <c r="L1471" s="244"/>
      <c r="M1471" s="244"/>
      <c r="N1471" s="244"/>
      <c r="O1471" s="244"/>
      <c r="P1471" s="244"/>
    </row>
    <row r="1472" spans="1:16" hidden="1" x14ac:dyDescent="0.35">
      <c r="A1472" s="244"/>
      <c r="B1472" s="244"/>
      <c r="C1472" s="244"/>
      <c r="D1472" s="244"/>
      <c r="E1472" s="244"/>
      <c r="F1472" s="244"/>
      <c r="G1472" s="244"/>
      <c r="H1472" s="244"/>
      <c r="I1472" s="244"/>
      <c r="J1472" s="244"/>
      <c r="K1472" s="244"/>
      <c r="L1472" s="244"/>
      <c r="M1472" s="244"/>
      <c r="N1472" s="244"/>
      <c r="O1472" s="244"/>
      <c r="P1472" s="244"/>
    </row>
    <row r="1473" spans="1:16" hidden="1" x14ac:dyDescent="0.35">
      <c r="A1473" s="244"/>
      <c r="B1473" s="244"/>
      <c r="C1473" s="244"/>
      <c r="D1473" s="244"/>
      <c r="E1473" s="244"/>
      <c r="F1473" s="244"/>
      <c r="G1473" s="244"/>
      <c r="H1473" s="244"/>
      <c r="I1473" s="244"/>
      <c r="J1473" s="244"/>
      <c r="K1473" s="244"/>
      <c r="L1473" s="244"/>
      <c r="M1473" s="244"/>
      <c r="N1473" s="244"/>
      <c r="O1473" s="244"/>
      <c r="P1473" s="244"/>
    </row>
    <row r="1474" spans="1:16" hidden="1" x14ac:dyDescent="0.35">
      <c r="A1474" s="244"/>
      <c r="B1474" s="244"/>
      <c r="C1474" s="244"/>
      <c r="D1474" s="244"/>
      <c r="E1474" s="244"/>
      <c r="F1474" s="244"/>
      <c r="G1474" s="244"/>
      <c r="H1474" s="244"/>
      <c r="I1474" s="244"/>
      <c r="J1474" s="244"/>
      <c r="K1474" s="244"/>
      <c r="L1474" s="244"/>
      <c r="M1474" s="244"/>
      <c r="N1474" s="244"/>
      <c r="O1474" s="244"/>
      <c r="P1474" s="244"/>
    </row>
    <row r="1475" spans="1:16" hidden="1" x14ac:dyDescent="0.35">
      <c r="A1475" s="244"/>
      <c r="B1475" s="244"/>
      <c r="C1475" s="244"/>
      <c r="D1475" s="244"/>
      <c r="E1475" s="244"/>
      <c r="F1475" s="244"/>
      <c r="G1475" s="244"/>
      <c r="H1475" s="244"/>
      <c r="I1475" s="244"/>
      <c r="J1475" s="244"/>
      <c r="K1475" s="244"/>
      <c r="L1475" s="244"/>
      <c r="M1475" s="244"/>
      <c r="N1475" s="244"/>
      <c r="O1475" s="244"/>
      <c r="P1475" s="244"/>
    </row>
    <row r="1476" spans="1:16" hidden="1" x14ac:dyDescent="0.35">
      <c r="A1476" s="244"/>
      <c r="B1476" s="244"/>
      <c r="C1476" s="244"/>
      <c r="D1476" s="244"/>
      <c r="E1476" s="244"/>
      <c r="F1476" s="244"/>
      <c r="G1476" s="244"/>
      <c r="H1476" s="244"/>
      <c r="I1476" s="244"/>
      <c r="J1476" s="244"/>
      <c r="K1476" s="244"/>
      <c r="L1476" s="244"/>
      <c r="M1476" s="244"/>
      <c r="N1476" s="244"/>
      <c r="O1476" s="244"/>
      <c r="P1476" s="244"/>
    </row>
    <row r="1477" spans="1:16" hidden="1" x14ac:dyDescent="0.35">
      <c r="A1477" s="244"/>
      <c r="B1477" s="244"/>
      <c r="C1477" s="244"/>
      <c r="D1477" s="244"/>
      <c r="E1477" s="244"/>
      <c r="F1477" s="244"/>
      <c r="G1477" s="244"/>
      <c r="H1477" s="244"/>
      <c r="I1477" s="244"/>
      <c r="J1477" s="244"/>
      <c r="K1477" s="244"/>
      <c r="L1477" s="244"/>
      <c r="M1477" s="244"/>
      <c r="N1477" s="244"/>
      <c r="O1477" s="244"/>
      <c r="P1477" s="244"/>
    </row>
    <row r="1478" spans="1:16" hidden="1" x14ac:dyDescent="0.35">
      <c r="A1478" s="244"/>
      <c r="B1478" s="244"/>
      <c r="C1478" s="244"/>
      <c r="D1478" s="244"/>
      <c r="E1478" s="244"/>
      <c r="F1478" s="244"/>
      <c r="G1478" s="244"/>
      <c r="H1478" s="244"/>
      <c r="I1478" s="244"/>
      <c r="J1478" s="244"/>
      <c r="K1478" s="244"/>
      <c r="L1478" s="244"/>
      <c r="M1478" s="244"/>
      <c r="N1478" s="244"/>
      <c r="O1478" s="244"/>
      <c r="P1478" s="244"/>
    </row>
    <row r="1479" spans="1:16" hidden="1" x14ac:dyDescent="0.35">
      <c r="A1479" s="244"/>
      <c r="B1479" s="244"/>
      <c r="C1479" s="244"/>
      <c r="D1479" s="244"/>
      <c r="E1479" s="244"/>
      <c r="F1479" s="244"/>
      <c r="G1479" s="244"/>
      <c r="H1479" s="244"/>
      <c r="I1479" s="244"/>
      <c r="J1479" s="244"/>
      <c r="K1479" s="244"/>
      <c r="L1479" s="244"/>
      <c r="M1479" s="244"/>
      <c r="N1479" s="244"/>
      <c r="O1479" s="244"/>
      <c r="P1479" s="244"/>
    </row>
    <row r="1480" spans="1:16" hidden="1" x14ac:dyDescent="0.35">
      <c r="A1480" s="244"/>
      <c r="B1480" s="244"/>
      <c r="C1480" s="244"/>
      <c r="D1480" s="244"/>
      <c r="E1480" s="244"/>
      <c r="F1480" s="244"/>
      <c r="G1480" s="244"/>
      <c r="H1480" s="244"/>
      <c r="I1480" s="244"/>
      <c r="J1480" s="244"/>
      <c r="K1480" s="244"/>
      <c r="L1480" s="244"/>
      <c r="M1480" s="244"/>
      <c r="N1480" s="244"/>
      <c r="O1480" s="244"/>
      <c r="P1480" s="244"/>
    </row>
    <row r="1481" spans="1:16" hidden="1" x14ac:dyDescent="0.35">
      <c r="A1481" s="244"/>
      <c r="B1481" s="244"/>
      <c r="C1481" s="244"/>
      <c r="D1481" s="244"/>
      <c r="E1481" s="244"/>
      <c r="F1481" s="244"/>
      <c r="G1481" s="244"/>
      <c r="H1481" s="244"/>
      <c r="I1481" s="244"/>
      <c r="J1481" s="244"/>
      <c r="K1481" s="244"/>
      <c r="L1481" s="244"/>
      <c r="M1481" s="244"/>
      <c r="N1481" s="244"/>
      <c r="O1481" s="244"/>
      <c r="P1481" s="244"/>
    </row>
    <row r="1482" spans="1:16" hidden="1" x14ac:dyDescent="0.35">
      <c r="A1482" s="244"/>
      <c r="B1482" s="244"/>
      <c r="C1482" s="244"/>
      <c r="D1482" s="244"/>
      <c r="E1482" s="244"/>
      <c r="F1482" s="244"/>
      <c r="G1482" s="244"/>
      <c r="H1482" s="244"/>
      <c r="I1482" s="244"/>
      <c r="J1482" s="244"/>
      <c r="K1482" s="244"/>
      <c r="L1482" s="244"/>
      <c r="M1482" s="244"/>
      <c r="N1482" s="244"/>
      <c r="O1482" s="244"/>
      <c r="P1482" s="244"/>
    </row>
    <row r="1483" spans="1:16" hidden="1" x14ac:dyDescent="0.35">
      <c r="A1483" s="244"/>
      <c r="B1483" s="244"/>
      <c r="C1483" s="244"/>
      <c r="D1483" s="244"/>
      <c r="E1483" s="244"/>
      <c r="F1483" s="244"/>
      <c r="G1483" s="244"/>
      <c r="H1483" s="244"/>
      <c r="I1483" s="244"/>
      <c r="J1483" s="244"/>
      <c r="K1483" s="244"/>
      <c r="L1483" s="244"/>
      <c r="M1483" s="244"/>
      <c r="N1483" s="244"/>
      <c r="O1483" s="244"/>
      <c r="P1483" s="244"/>
    </row>
    <row r="1484" spans="1:16" hidden="1" x14ac:dyDescent="0.35">
      <c r="A1484" s="244"/>
      <c r="B1484" s="244"/>
      <c r="C1484" s="244"/>
      <c r="D1484" s="244"/>
      <c r="E1484" s="244"/>
      <c r="F1484" s="244"/>
      <c r="G1484" s="244"/>
      <c r="H1484" s="244"/>
      <c r="I1484" s="244"/>
      <c r="J1484" s="244"/>
      <c r="K1484" s="244"/>
      <c r="L1484" s="244"/>
      <c r="M1484" s="244"/>
      <c r="N1484" s="244"/>
      <c r="O1484" s="244"/>
      <c r="P1484" s="244"/>
    </row>
    <row r="1485" spans="1:16" hidden="1" x14ac:dyDescent="0.35">
      <c r="A1485" s="244"/>
      <c r="B1485" s="244"/>
      <c r="C1485" s="244"/>
      <c r="D1485" s="244"/>
      <c r="E1485" s="244"/>
      <c r="F1485" s="244"/>
      <c r="G1485" s="244"/>
      <c r="H1485" s="244"/>
      <c r="I1485" s="244"/>
      <c r="J1485" s="244"/>
      <c r="K1485" s="244"/>
      <c r="L1485" s="244"/>
      <c r="M1485" s="244"/>
      <c r="N1485" s="244"/>
      <c r="O1485" s="244"/>
      <c r="P1485" s="244"/>
    </row>
    <row r="1486" spans="1:16" hidden="1" x14ac:dyDescent="0.35">
      <c r="A1486" s="244"/>
      <c r="B1486" s="244"/>
      <c r="C1486" s="244"/>
      <c r="D1486" s="244"/>
      <c r="E1486" s="244"/>
      <c r="F1486" s="244"/>
      <c r="G1486" s="244"/>
      <c r="H1486" s="244"/>
      <c r="I1486" s="244"/>
      <c r="J1486" s="244"/>
      <c r="K1486" s="244"/>
      <c r="L1486" s="244"/>
      <c r="M1486" s="244"/>
      <c r="N1486" s="244"/>
      <c r="O1486" s="244"/>
      <c r="P1486" s="244"/>
    </row>
    <row r="1487" spans="1:16" hidden="1" x14ac:dyDescent="0.35">
      <c r="A1487" s="244"/>
      <c r="B1487" s="244"/>
      <c r="C1487" s="244"/>
      <c r="D1487" s="244"/>
      <c r="E1487" s="244"/>
      <c r="F1487" s="244"/>
      <c r="G1487" s="244"/>
      <c r="H1487" s="244"/>
      <c r="I1487" s="244"/>
      <c r="J1487" s="244"/>
      <c r="K1487" s="244"/>
      <c r="L1487" s="244"/>
      <c r="M1487" s="244"/>
      <c r="N1487" s="244"/>
      <c r="O1487" s="244"/>
      <c r="P1487" s="244"/>
    </row>
    <row r="1488" spans="1:16" hidden="1" x14ac:dyDescent="0.35">
      <c r="A1488" s="244"/>
      <c r="B1488" s="244"/>
      <c r="C1488" s="244"/>
      <c r="D1488" s="244"/>
      <c r="E1488" s="244"/>
      <c r="F1488" s="244"/>
      <c r="G1488" s="244"/>
      <c r="H1488" s="244"/>
      <c r="I1488" s="244"/>
      <c r="J1488" s="244"/>
      <c r="K1488" s="244"/>
      <c r="L1488" s="244"/>
      <c r="M1488" s="244"/>
      <c r="N1488" s="244"/>
      <c r="O1488" s="244"/>
      <c r="P1488" s="244"/>
    </row>
    <row r="1489" spans="1:16" hidden="1" x14ac:dyDescent="0.35">
      <c r="A1489" s="244"/>
      <c r="B1489" s="244"/>
      <c r="C1489" s="244"/>
      <c r="D1489" s="244"/>
      <c r="E1489" s="244"/>
      <c r="F1489" s="244"/>
      <c r="G1489" s="244"/>
      <c r="H1489" s="244"/>
      <c r="I1489" s="244"/>
      <c r="J1489" s="244"/>
      <c r="K1489" s="244"/>
      <c r="L1489" s="244"/>
      <c r="M1489" s="244"/>
      <c r="N1489" s="244"/>
      <c r="O1489" s="244"/>
      <c r="P1489" s="244"/>
    </row>
    <row r="1490" spans="1:16" hidden="1" x14ac:dyDescent="0.35">
      <c r="A1490" s="244"/>
      <c r="B1490" s="244"/>
      <c r="C1490" s="244"/>
      <c r="D1490" s="244"/>
      <c r="E1490" s="244"/>
      <c r="F1490" s="244"/>
      <c r="G1490" s="244"/>
      <c r="H1490" s="244"/>
      <c r="I1490" s="244"/>
      <c r="J1490" s="244"/>
      <c r="K1490" s="244"/>
      <c r="L1490" s="244"/>
      <c r="M1490" s="244"/>
      <c r="N1490" s="244"/>
      <c r="O1490" s="244"/>
      <c r="P1490" s="244"/>
    </row>
    <row r="1491" spans="1:16" hidden="1" x14ac:dyDescent="0.35">
      <c r="A1491" s="244"/>
      <c r="B1491" s="244"/>
      <c r="C1491" s="244"/>
      <c r="D1491" s="244"/>
      <c r="E1491" s="244"/>
      <c r="F1491" s="244"/>
      <c r="G1491" s="244"/>
      <c r="H1491" s="244"/>
      <c r="I1491" s="244"/>
      <c r="J1491" s="244"/>
      <c r="K1491" s="244"/>
      <c r="L1491" s="244"/>
      <c r="M1491" s="244"/>
      <c r="N1491" s="244"/>
      <c r="O1491" s="244"/>
      <c r="P1491" s="244"/>
    </row>
    <row r="1492" spans="1:16" hidden="1" x14ac:dyDescent="0.35">
      <c r="A1492" s="244"/>
      <c r="B1492" s="244"/>
      <c r="C1492" s="244"/>
      <c r="D1492" s="244"/>
      <c r="E1492" s="244"/>
      <c r="F1492" s="244"/>
      <c r="G1492" s="244"/>
      <c r="H1492" s="244"/>
      <c r="I1492" s="244"/>
      <c r="J1492" s="244"/>
      <c r="K1492" s="244"/>
      <c r="L1492" s="244"/>
      <c r="M1492" s="244"/>
      <c r="N1492" s="244"/>
      <c r="O1492" s="244"/>
      <c r="P1492" s="244"/>
    </row>
    <row r="1493" spans="1:16" hidden="1" x14ac:dyDescent="0.35">
      <c r="A1493" s="244"/>
      <c r="B1493" s="244"/>
      <c r="C1493" s="244"/>
      <c r="D1493" s="244"/>
      <c r="E1493" s="244"/>
      <c r="F1493" s="244"/>
      <c r="G1493" s="244"/>
      <c r="H1493" s="244"/>
      <c r="I1493" s="244"/>
      <c r="J1493" s="244"/>
      <c r="K1493" s="244"/>
      <c r="L1493" s="244"/>
      <c r="M1493" s="244"/>
      <c r="N1493" s="244"/>
      <c r="O1493" s="244"/>
      <c r="P1493" s="244"/>
    </row>
    <row r="1494" spans="1:16" hidden="1" x14ac:dyDescent="0.35">
      <c r="A1494" s="244"/>
      <c r="B1494" s="244"/>
      <c r="C1494" s="244"/>
      <c r="D1494" s="244"/>
      <c r="E1494" s="244"/>
      <c r="F1494" s="244"/>
      <c r="G1494" s="244"/>
      <c r="H1494" s="244"/>
      <c r="I1494" s="244"/>
      <c r="J1494" s="244"/>
      <c r="K1494" s="244"/>
      <c r="L1494" s="244"/>
      <c r="M1494" s="244"/>
      <c r="N1494" s="244"/>
      <c r="O1494" s="244"/>
      <c r="P1494" s="244"/>
    </row>
    <row r="1495" spans="1:16" hidden="1" x14ac:dyDescent="0.35">
      <c r="A1495" s="244"/>
      <c r="B1495" s="244"/>
      <c r="C1495" s="244"/>
      <c r="D1495" s="244"/>
      <c r="E1495" s="244"/>
      <c r="F1495" s="244"/>
      <c r="G1495" s="244"/>
      <c r="H1495" s="244"/>
      <c r="I1495" s="244"/>
      <c r="J1495" s="244"/>
      <c r="K1495" s="244"/>
      <c r="L1495" s="244"/>
      <c r="M1495" s="244"/>
      <c r="N1495" s="244"/>
      <c r="O1495" s="244"/>
      <c r="P1495" s="244"/>
    </row>
    <row r="1496" spans="1:16" hidden="1" x14ac:dyDescent="0.35">
      <c r="A1496" s="244"/>
      <c r="B1496" s="244"/>
      <c r="C1496" s="244"/>
      <c r="D1496" s="244"/>
      <c r="E1496" s="244"/>
      <c r="F1496" s="244"/>
      <c r="G1496" s="244"/>
      <c r="H1496" s="244"/>
      <c r="I1496" s="244"/>
      <c r="J1496" s="244"/>
      <c r="K1496" s="244"/>
      <c r="L1496" s="244"/>
      <c r="M1496" s="244"/>
      <c r="N1496" s="244"/>
      <c r="O1496" s="244"/>
      <c r="P1496" s="244"/>
    </row>
    <row r="1497" spans="1:16" hidden="1" x14ac:dyDescent="0.35">
      <c r="A1497" s="244"/>
      <c r="B1497" s="244"/>
      <c r="C1497" s="244"/>
      <c r="D1497" s="244"/>
      <c r="E1497" s="244"/>
      <c r="F1497" s="244"/>
      <c r="G1497" s="244"/>
      <c r="H1497" s="244"/>
      <c r="I1497" s="244"/>
      <c r="J1497" s="244"/>
      <c r="K1497" s="244"/>
      <c r="L1497" s="244"/>
      <c r="M1497" s="244"/>
      <c r="N1497" s="244"/>
      <c r="O1497" s="244"/>
      <c r="P1497" s="244"/>
    </row>
    <row r="1498" spans="1:16" hidden="1" x14ac:dyDescent="0.35">
      <c r="A1498" s="244"/>
      <c r="B1498" s="244"/>
      <c r="C1498" s="244"/>
      <c r="D1498" s="244"/>
      <c r="E1498" s="244"/>
      <c r="F1498" s="244"/>
      <c r="G1498" s="244"/>
      <c r="H1498" s="244"/>
      <c r="I1498" s="244"/>
      <c r="J1498" s="244"/>
      <c r="K1498" s="244"/>
      <c r="L1498" s="244"/>
      <c r="M1498" s="244"/>
      <c r="N1498" s="244"/>
      <c r="O1498" s="244"/>
      <c r="P1498" s="244"/>
    </row>
    <row r="1499" spans="1:16" hidden="1" x14ac:dyDescent="0.35">
      <c r="A1499" s="244"/>
      <c r="B1499" s="244"/>
      <c r="C1499" s="244"/>
      <c r="D1499" s="244"/>
      <c r="E1499" s="244"/>
      <c r="F1499" s="244"/>
      <c r="G1499" s="244"/>
      <c r="H1499" s="244"/>
      <c r="I1499" s="244"/>
      <c r="J1499" s="244"/>
      <c r="K1499" s="244"/>
      <c r="L1499" s="244"/>
      <c r="M1499" s="244"/>
      <c r="N1499" s="244"/>
      <c r="O1499" s="244"/>
      <c r="P1499" s="244"/>
    </row>
    <row r="1500" spans="1:16" hidden="1" x14ac:dyDescent="0.35">
      <c r="A1500" s="244"/>
      <c r="B1500" s="244"/>
      <c r="C1500" s="244"/>
      <c r="D1500" s="244"/>
      <c r="E1500" s="244"/>
      <c r="F1500" s="244"/>
      <c r="G1500" s="244"/>
      <c r="H1500" s="244"/>
      <c r="I1500" s="244"/>
      <c r="J1500" s="244"/>
      <c r="K1500" s="244"/>
      <c r="L1500" s="244"/>
      <c r="M1500" s="244"/>
      <c r="N1500" s="244"/>
      <c r="O1500" s="244"/>
      <c r="P1500" s="244"/>
    </row>
    <row r="1501" spans="1:16" hidden="1" x14ac:dyDescent="0.35">
      <c r="A1501" s="244"/>
      <c r="B1501" s="244"/>
      <c r="C1501" s="244"/>
      <c r="D1501" s="244"/>
      <c r="E1501" s="244"/>
      <c r="F1501" s="244"/>
      <c r="G1501" s="244"/>
      <c r="H1501" s="244"/>
      <c r="I1501" s="244"/>
      <c r="J1501" s="244"/>
      <c r="K1501" s="244"/>
      <c r="L1501" s="244"/>
      <c r="M1501" s="244"/>
      <c r="N1501" s="244"/>
      <c r="O1501" s="244"/>
      <c r="P1501" s="244"/>
    </row>
    <row r="1502" spans="1:16" hidden="1" x14ac:dyDescent="0.35">
      <c r="A1502" s="244"/>
      <c r="B1502" s="244"/>
      <c r="C1502" s="244"/>
      <c r="D1502" s="244"/>
      <c r="E1502" s="244"/>
      <c r="F1502" s="244"/>
      <c r="G1502" s="244"/>
      <c r="H1502" s="244"/>
      <c r="I1502" s="244"/>
      <c r="J1502" s="244"/>
      <c r="K1502" s="244"/>
      <c r="L1502" s="244"/>
      <c r="M1502" s="244"/>
      <c r="N1502" s="244"/>
      <c r="O1502" s="244"/>
      <c r="P1502" s="244"/>
    </row>
    <row r="1503" spans="1:16" hidden="1" x14ac:dyDescent="0.35">
      <c r="A1503" s="244"/>
      <c r="B1503" s="244"/>
      <c r="C1503" s="244"/>
      <c r="D1503" s="244"/>
      <c r="E1503" s="244"/>
      <c r="F1503" s="244"/>
      <c r="G1503" s="244"/>
      <c r="H1503" s="244"/>
      <c r="I1503" s="244"/>
      <c r="J1503" s="244"/>
      <c r="K1503" s="244"/>
      <c r="L1503" s="244"/>
      <c r="M1503" s="244"/>
      <c r="N1503" s="244"/>
      <c r="O1503" s="244"/>
      <c r="P1503" s="244"/>
    </row>
    <row r="1504" spans="1:16" hidden="1" x14ac:dyDescent="0.35">
      <c r="A1504" s="244"/>
      <c r="B1504" s="244"/>
      <c r="C1504" s="244"/>
      <c r="D1504" s="244"/>
      <c r="E1504" s="244"/>
      <c r="F1504" s="244"/>
      <c r="G1504" s="244"/>
      <c r="H1504" s="244"/>
      <c r="I1504" s="244"/>
      <c r="J1504" s="244"/>
      <c r="K1504" s="244"/>
      <c r="L1504" s="244"/>
      <c r="M1504" s="244"/>
      <c r="N1504" s="244"/>
      <c r="O1504" s="244"/>
      <c r="P1504" s="244"/>
    </row>
    <row r="1505" spans="1:16" hidden="1" x14ac:dyDescent="0.35">
      <c r="A1505" s="244"/>
      <c r="B1505" s="244"/>
      <c r="C1505" s="244"/>
      <c r="D1505" s="244"/>
      <c r="E1505" s="244"/>
      <c r="F1505" s="244"/>
      <c r="G1505" s="244"/>
      <c r="H1505" s="244"/>
      <c r="I1505" s="244"/>
      <c r="J1505" s="244"/>
      <c r="K1505" s="244"/>
      <c r="L1505" s="244"/>
      <c r="M1505" s="244"/>
      <c r="N1505" s="244"/>
      <c r="O1505" s="244"/>
      <c r="P1505" s="244"/>
    </row>
    <row r="1506" spans="1:16" hidden="1" x14ac:dyDescent="0.35">
      <c r="A1506" s="244"/>
      <c r="B1506" s="244"/>
      <c r="C1506" s="244"/>
      <c r="D1506" s="244"/>
      <c r="E1506" s="244"/>
      <c r="F1506" s="244"/>
      <c r="G1506" s="244"/>
      <c r="H1506" s="244"/>
      <c r="I1506" s="244"/>
      <c r="J1506" s="244"/>
      <c r="K1506" s="244"/>
      <c r="L1506" s="244"/>
      <c r="M1506" s="244"/>
      <c r="N1506" s="244"/>
      <c r="O1506" s="244"/>
      <c r="P1506" s="244"/>
    </row>
    <row r="1507" spans="1:16" hidden="1" x14ac:dyDescent="0.35">
      <c r="A1507" s="244"/>
      <c r="B1507" s="244"/>
      <c r="C1507" s="244"/>
      <c r="D1507" s="244"/>
      <c r="E1507" s="244"/>
      <c r="F1507" s="244"/>
      <c r="G1507" s="244"/>
      <c r="H1507" s="244"/>
      <c r="I1507" s="244"/>
      <c r="J1507" s="244"/>
      <c r="K1507" s="244"/>
      <c r="L1507" s="244"/>
      <c r="M1507" s="244"/>
      <c r="N1507" s="244"/>
      <c r="O1507" s="244"/>
      <c r="P1507" s="244"/>
    </row>
    <row r="1508" spans="1:16" hidden="1" x14ac:dyDescent="0.35">
      <c r="A1508" s="244"/>
      <c r="B1508" s="244"/>
      <c r="C1508" s="244"/>
      <c r="D1508" s="244"/>
      <c r="E1508" s="244"/>
      <c r="F1508" s="244"/>
      <c r="G1508" s="244"/>
      <c r="H1508" s="244"/>
      <c r="I1508" s="244"/>
      <c r="J1508" s="244"/>
      <c r="K1508" s="244"/>
      <c r="L1508" s="244"/>
      <c r="M1508" s="244"/>
      <c r="N1508" s="244"/>
      <c r="O1508" s="244"/>
      <c r="P1508" s="244"/>
    </row>
    <row r="1509" spans="1:16" hidden="1" x14ac:dyDescent="0.35">
      <c r="A1509" s="244"/>
      <c r="B1509" s="244"/>
      <c r="C1509" s="244"/>
      <c r="D1509" s="244"/>
      <c r="E1509" s="244"/>
      <c r="F1509" s="244"/>
      <c r="G1509" s="244"/>
      <c r="H1509" s="244"/>
      <c r="I1509" s="244"/>
      <c r="J1509" s="244"/>
      <c r="K1509" s="244"/>
      <c r="L1509" s="244"/>
      <c r="M1509" s="244"/>
      <c r="N1509" s="244"/>
      <c r="O1509" s="244"/>
      <c r="P1509" s="244"/>
    </row>
    <row r="1510" spans="1:16" hidden="1" x14ac:dyDescent="0.35">
      <c r="A1510" s="244"/>
      <c r="B1510" s="244"/>
      <c r="C1510" s="244"/>
      <c r="D1510" s="244"/>
      <c r="E1510" s="244"/>
      <c r="F1510" s="244"/>
      <c r="G1510" s="244"/>
      <c r="H1510" s="244"/>
      <c r="I1510" s="244"/>
      <c r="J1510" s="244"/>
      <c r="K1510" s="244"/>
      <c r="L1510" s="244"/>
      <c r="M1510" s="244"/>
      <c r="N1510" s="244"/>
      <c r="O1510" s="244"/>
      <c r="P1510" s="244"/>
    </row>
    <row r="1511" spans="1:16" hidden="1" x14ac:dyDescent="0.35">
      <c r="A1511" s="244"/>
      <c r="B1511" s="244"/>
      <c r="C1511" s="244"/>
      <c r="D1511" s="244"/>
      <c r="E1511" s="244"/>
      <c r="F1511" s="244"/>
      <c r="G1511" s="244"/>
      <c r="H1511" s="244"/>
      <c r="I1511" s="244"/>
      <c r="J1511" s="244"/>
      <c r="K1511" s="244"/>
      <c r="L1511" s="244"/>
      <c r="M1511" s="244"/>
      <c r="N1511" s="244"/>
      <c r="O1511" s="244"/>
      <c r="P1511" s="244"/>
    </row>
    <row r="1512" spans="1:16" hidden="1" x14ac:dyDescent="0.35">
      <c r="A1512" s="244"/>
      <c r="B1512" s="244"/>
      <c r="C1512" s="244"/>
      <c r="D1512" s="244"/>
      <c r="E1512" s="244"/>
      <c r="F1512" s="244"/>
      <c r="G1512" s="244"/>
      <c r="H1512" s="244"/>
      <c r="I1512" s="244"/>
      <c r="J1512" s="244"/>
      <c r="K1512" s="244"/>
      <c r="L1512" s="244"/>
      <c r="M1512" s="244"/>
      <c r="N1512" s="244"/>
      <c r="O1512" s="244"/>
      <c r="P1512" s="244"/>
    </row>
    <row r="1513" spans="1:16" hidden="1" x14ac:dyDescent="0.35">
      <c r="A1513" s="244"/>
      <c r="B1513" s="244"/>
      <c r="C1513" s="244"/>
      <c r="D1513" s="244"/>
      <c r="E1513" s="244"/>
      <c r="F1513" s="244"/>
      <c r="G1513" s="244"/>
      <c r="H1513" s="244"/>
      <c r="I1513" s="244"/>
      <c r="J1513" s="244"/>
      <c r="K1513" s="244"/>
      <c r="L1513" s="244"/>
      <c r="M1513" s="244"/>
      <c r="N1513" s="244"/>
      <c r="O1513" s="244"/>
      <c r="P1513" s="244"/>
    </row>
    <row r="1514" spans="1:16" hidden="1" x14ac:dyDescent="0.35">
      <c r="A1514" s="244"/>
      <c r="B1514" s="244"/>
      <c r="C1514" s="244"/>
      <c r="D1514" s="244"/>
      <c r="E1514" s="244"/>
      <c r="F1514" s="244"/>
      <c r="G1514" s="244"/>
      <c r="H1514" s="244"/>
      <c r="I1514" s="244"/>
      <c r="J1514" s="244"/>
      <c r="K1514" s="244"/>
      <c r="L1514" s="244"/>
      <c r="M1514" s="244"/>
      <c r="N1514" s="244"/>
      <c r="O1514" s="244"/>
      <c r="P1514" s="244"/>
    </row>
    <row r="1515" spans="1:16" hidden="1" x14ac:dyDescent="0.35">
      <c r="A1515" s="244"/>
      <c r="B1515" s="244"/>
      <c r="C1515" s="244"/>
      <c r="D1515" s="244"/>
      <c r="E1515" s="244"/>
      <c r="F1515" s="244"/>
      <c r="G1515" s="244"/>
      <c r="H1515" s="244"/>
      <c r="I1515" s="244"/>
      <c r="J1515" s="244"/>
      <c r="K1515" s="244"/>
      <c r="L1515" s="244"/>
      <c r="M1515" s="244"/>
      <c r="N1515" s="244"/>
      <c r="O1515" s="244"/>
      <c r="P1515" s="244"/>
    </row>
    <row r="1516" spans="1:16" hidden="1" x14ac:dyDescent="0.35">
      <c r="A1516" s="244"/>
      <c r="B1516" s="244"/>
      <c r="C1516" s="244"/>
      <c r="D1516" s="244"/>
      <c r="E1516" s="244"/>
      <c r="F1516" s="244"/>
      <c r="G1516" s="244"/>
      <c r="H1516" s="244"/>
      <c r="I1516" s="244"/>
      <c r="J1516" s="244"/>
      <c r="K1516" s="244"/>
      <c r="L1516" s="244"/>
      <c r="M1516" s="244"/>
      <c r="N1516" s="244"/>
      <c r="O1516" s="244"/>
      <c r="P1516" s="244"/>
    </row>
    <row r="1517" spans="1:16" hidden="1" x14ac:dyDescent="0.35">
      <c r="A1517" s="244"/>
      <c r="B1517" s="244"/>
      <c r="C1517" s="244"/>
      <c r="D1517" s="244"/>
      <c r="E1517" s="244"/>
      <c r="F1517" s="244"/>
      <c r="G1517" s="244"/>
      <c r="H1517" s="244"/>
      <c r="I1517" s="244"/>
      <c r="J1517" s="244"/>
      <c r="K1517" s="244"/>
      <c r="L1517" s="244"/>
      <c r="M1517" s="244"/>
      <c r="N1517" s="244"/>
      <c r="O1517" s="244"/>
      <c r="P1517" s="244"/>
    </row>
    <row r="1518" spans="1:16" hidden="1" x14ac:dyDescent="0.35">
      <c r="A1518" s="244"/>
      <c r="B1518" s="244"/>
      <c r="C1518" s="244"/>
      <c r="D1518" s="244"/>
      <c r="E1518" s="244"/>
      <c r="F1518" s="244"/>
      <c r="G1518" s="244"/>
      <c r="H1518" s="244"/>
      <c r="I1518" s="244"/>
      <c r="J1518" s="244"/>
      <c r="K1518" s="244"/>
      <c r="L1518" s="244"/>
      <c r="M1518" s="244"/>
      <c r="N1518" s="244"/>
      <c r="O1518" s="244"/>
      <c r="P1518" s="244"/>
    </row>
    <row r="1519" spans="1:16" hidden="1" x14ac:dyDescent="0.35">
      <c r="A1519" s="244"/>
      <c r="B1519" s="244"/>
      <c r="C1519" s="244"/>
      <c r="D1519" s="244"/>
      <c r="E1519" s="244"/>
      <c r="F1519" s="244"/>
      <c r="G1519" s="244"/>
      <c r="H1519" s="244"/>
      <c r="I1519" s="244"/>
      <c r="J1519" s="244"/>
      <c r="K1519" s="244"/>
      <c r="L1519" s="244"/>
      <c r="M1519" s="244"/>
      <c r="N1519" s="244"/>
      <c r="O1519" s="244"/>
      <c r="P1519" s="244"/>
    </row>
    <row r="1520" spans="1:16" hidden="1" x14ac:dyDescent="0.35">
      <c r="A1520" s="244"/>
      <c r="B1520" s="244"/>
      <c r="C1520" s="244"/>
      <c r="D1520" s="244"/>
      <c r="E1520" s="244"/>
      <c r="F1520" s="244"/>
      <c r="G1520" s="244"/>
      <c r="H1520" s="244"/>
      <c r="I1520" s="244"/>
      <c r="J1520" s="244"/>
      <c r="K1520" s="244"/>
      <c r="L1520" s="244"/>
      <c r="M1520" s="244"/>
      <c r="N1520" s="244"/>
      <c r="O1520" s="244"/>
      <c r="P1520" s="244"/>
    </row>
    <row r="1521" spans="1:16" hidden="1" x14ac:dyDescent="0.35">
      <c r="A1521" s="244"/>
      <c r="B1521" s="244"/>
      <c r="C1521" s="244"/>
      <c r="D1521" s="244"/>
      <c r="E1521" s="244"/>
      <c r="F1521" s="244"/>
      <c r="G1521" s="244"/>
      <c r="H1521" s="244"/>
      <c r="I1521" s="244"/>
      <c r="J1521" s="244"/>
      <c r="K1521" s="244"/>
      <c r="L1521" s="244"/>
      <c r="M1521" s="244"/>
      <c r="N1521" s="244"/>
      <c r="O1521" s="244"/>
      <c r="P1521" s="244"/>
    </row>
    <row r="1522" spans="1:16" hidden="1" x14ac:dyDescent="0.35">
      <c r="A1522" s="244"/>
      <c r="B1522" s="244"/>
      <c r="C1522" s="244"/>
      <c r="D1522" s="244"/>
      <c r="E1522" s="244"/>
      <c r="F1522" s="244"/>
      <c r="G1522" s="244"/>
      <c r="H1522" s="244"/>
      <c r="I1522" s="244"/>
      <c r="J1522" s="244"/>
      <c r="K1522" s="244"/>
      <c r="L1522" s="244"/>
      <c r="M1522" s="244"/>
      <c r="N1522" s="244"/>
      <c r="O1522" s="244"/>
      <c r="P1522" s="244"/>
    </row>
    <row r="1523" spans="1:16" hidden="1" x14ac:dyDescent="0.35">
      <c r="A1523" s="244"/>
      <c r="B1523" s="244"/>
      <c r="C1523" s="244"/>
      <c r="D1523" s="244"/>
      <c r="E1523" s="244"/>
      <c r="F1523" s="244"/>
      <c r="G1523" s="244"/>
      <c r="H1523" s="244"/>
      <c r="I1523" s="244"/>
      <c r="J1523" s="244"/>
      <c r="K1523" s="244"/>
      <c r="L1523" s="244"/>
      <c r="M1523" s="244"/>
      <c r="N1523" s="244"/>
      <c r="O1523" s="244"/>
      <c r="P1523" s="244"/>
    </row>
    <row r="1524" spans="1:16" hidden="1" x14ac:dyDescent="0.35">
      <c r="A1524" s="244"/>
      <c r="B1524" s="244"/>
      <c r="C1524" s="244"/>
      <c r="D1524" s="244"/>
      <c r="E1524" s="244"/>
      <c r="F1524" s="244"/>
      <c r="G1524" s="244"/>
      <c r="H1524" s="244"/>
      <c r="I1524" s="244"/>
      <c r="J1524" s="244"/>
      <c r="K1524" s="244"/>
      <c r="L1524" s="244"/>
      <c r="M1524" s="244"/>
      <c r="N1524" s="244"/>
      <c r="O1524" s="244"/>
      <c r="P1524" s="244"/>
    </row>
    <row r="1525" spans="1:16" hidden="1" x14ac:dyDescent="0.35">
      <c r="A1525" s="244"/>
      <c r="B1525" s="244"/>
      <c r="C1525" s="244"/>
      <c r="D1525" s="244"/>
      <c r="E1525" s="244"/>
      <c r="F1525" s="244"/>
      <c r="G1525" s="244"/>
      <c r="H1525" s="244"/>
      <c r="I1525" s="244"/>
      <c r="J1525" s="244"/>
      <c r="K1525" s="244"/>
      <c r="L1525" s="244"/>
      <c r="M1525" s="244"/>
      <c r="N1525" s="244"/>
      <c r="O1525" s="244"/>
      <c r="P1525" s="244"/>
    </row>
    <row r="1526" spans="1:16" hidden="1" x14ac:dyDescent="0.35">
      <c r="A1526" s="244"/>
      <c r="B1526" s="244"/>
      <c r="C1526" s="244"/>
      <c r="D1526" s="244"/>
      <c r="E1526" s="244"/>
      <c r="F1526" s="244"/>
      <c r="G1526" s="244"/>
      <c r="H1526" s="244"/>
      <c r="I1526" s="244"/>
      <c r="J1526" s="244"/>
      <c r="K1526" s="244"/>
      <c r="L1526" s="244"/>
      <c r="M1526" s="244"/>
      <c r="N1526" s="244"/>
      <c r="O1526" s="244"/>
      <c r="P1526" s="244"/>
    </row>
    <row r="1527" spans="1:16" hidden="1" x14ac:dyDescent="0.35">
      <c r="A1527" s="244"/>
      <c r="B1527" s="244"/>
      <c r="C1527" s="244"/>
      <c r="D1527" s="244"/>
      <c r="E1527" s="244"/>
      <c r="F1527" s="244"/>
      <c r="G1527" s="244"/>
      <c r="H1527" s="244"/>
      <c r="I1527" s="244"/>
      <c r="J1527" s="244"/>
      <c r="K1527" s="244"/>
      <c r="L1527" s="244"/>
      <c r="M1527" s="244"/>
      <c r="N1527" s="244"/>
      <c r="O1527" s="244"/>
      <c r="P1527" s="244"/>
    </row>
    <row r="1528" spans="1:16" hidden="1" x14ac:dyDescent="0.35">
      <c r="A1528" s="244"/>
      <c r="B1528" s="244"/>
      <c r="C1528" s="244"/>
      <c r="D1528" s="244"/>
      <c r="E1528" s="244"/>
      <c r="F1528" s="244"/>
      <c r="G1528" s="244"/>
      <c r="H1528" s="244"/>
      <c r="I1528" s="244"/>
      <c r="J1528" s="244"/>
      <c r="K1528" s="244"/>
      <c r="L1528" s="244"/>
      <c r="M1528" s="244"/>
      <c r="N1528" s="244"/>
      <c r="O1528" s="244"/>
      <c r="P1528" s="244"/>
    </row>
    <row r="1529" spans="1:16" hidden="1" x14ac:dyDescent="0.35">
      <c r="A1529" s="244"/>
      <c r="B1529" s="244"/>
      <c r="C1529" s="244"/>
      <c r="D1529" s="244"/>
      <c r="E1529" s="244"/>
      <c r="F1529" s="244"/>
      <c r="G1529" s="244"/>
      <c r="H1529" s="244"/>
      <c r="I1529" s="244"/>
      <c r="J1529" s="244"/>
      <c r="K1529" s="244"/>
      <c r="L1529" s="244"/>
      <c r="M1529" s="244"/>
      <c r="N1529" s="244"/>
      <c r="O1529" s="244"/>
      <c r="P1529" s="244"/>
    </row>
    <row r="1530" spans="1:16" hidden="1" x14ac:dyDescent="0.35">
      <c r="A1530" s="244"/>
      <c r="B1530" s="244"/>
      <c r="C1530" s="244"/>
      <c r="D1530" s="244"/>
      <c r="E1530" s="244"/>
      <c r="F1530" s="244"/>
      <c r="G1530" s="244"/>
      <c r="H1530" s="244"/>
      <c r="I1530" s="244"/>
      <c r="J1530" s="244"/>
      <c r="K1530" s="244"/>
      <c r="L1530" s="244"/>
      <c r="M1530" s="244"/>
      <c r="N1530" s="244"/>
      <c r="O1530" s="244"/>
      <c r="P1530" s="244"/>
    </row>
    <row r="1531" spans="1:16" hidden="1" x14ac:dyDescent="0.35">
      <c r="A1531" s="244"/>
      <c r="B1531" s="244"/>
      <c r="C1531" s="244"/>
      <c r="D1531" s="244"/>
      <c r="E1531" s="244"/>
      <c r="F1531" s="244"/>
      <c r="G1531" s="244"/>
      <c r="H1531" s="244"/>
      <c r="I1531" s="244"/>
      <c r="J1531" s="244"/>
      <c r="K1531" s="244"/>
      <c r="L1531" s="244"/>
      <c r="M1531" s="244"/>
      <c r="N1531" s="244"/>
      <c r="O1531" s="244"/>
      <c r="P1531" s="244"/>
    </row>
    <row r="1532" spans="1:16" hidden="1" x14ac:dyDescent="0.35">
      <c r="A1532" s="244"/>
      <c r="B1532" s="244"/>
      <c r="C1532" s="244"/>
      <c r="D1532" s="244"/>
      <c r="E1532" s="244"/>
      <c r="F1532" s="244"/>
      <c r="G1532" s="244"/>
      <c r="H1532" s="244"/>
      <c r="I1532" s="244"/>
      <c r="J1532" s="244"/>
      <c r="K1532" s="244"/>
      <c r="L1532" s="244"/>
      <c r="M1532" s="244"/>
      <c r="N1532" s="244"/>
      <c r="O1532" s="244"/>
      <c r="P1532" s="244"/>
    </row>
    <row r="1533" spans="1:16" hidden="1" x14ac:dyDescent="0.35">
      <c r="A1533" s="244"/>
      <c r="B1533" s="244"/>
      <c r="C1533" s="244"/>
      <c r="D1533" s="244"/>
      <c r="E1533" s="244"/>
      <c r="F1533" s="244"/>
      <c r="G1533" s="244"/>
      <c r="H1533" s="244"/>
      <c r="I1533" s="244"/>
      <c r="J1533" s="244"/>
      <c r="K1533" s="244"/>
      <c r="L1533" s="244"/>
      <c r="M1533" s="244"/>
      <c r="N1533" s="244"/>
      <c r="O1533" s="244"/>
      <c r="P1533" s="244"/>
    </row>
    <row r="1534" spans="1:16" hidden="1" x14ac:dyDescent="0.35">
      <c r="A1534" s="244"/>
      <c r="B1534" s="244"/>
      <c r="C1534" s="244"/>
      <c r="D1534" s="244"/>
      <c r="E1534" s="244"/>
      <c r="F1534" s="244"/>
      <c r="G1534" s="244"/>
      <c r="H1534" s="244"/>
      <c r="I1534" s="244"/>
      <c r="J1534" s="244"/>
      <c r="K1534" s="244"/>
      <c r="L1534" s="244"/>
      <c r="M1534" s="244"/>
      <c r="N1534" s="244"/>
      <c r="O1534" s="244"/>
      <c r="P1534" s="244"/>
    </row>
    <row r="1535" spans="1:16" hidden="1" x14ac:dyDescent="0.35">
      <c r="A1535" s="244"/>
      <c r="B1535" s="244"/>
      <c r="C1535" s="244"/>
      <c r="D1535" s="244"/>
      <c r="E1535" s="244"/>
      <c r="F1535" s="244"/>
      <c r="G1535" s="244"/>
      <c r="H1535" s="244"/>
      <c r="I1535" s="244"/>
      <c r="J1535" s="244"/>
      <c r="K1535" s="244"/>
      <c r="L1535" s="244"/>
      <c r="M1535" s="244"/>
      <c r="N1535" s="244"/>
      <c r="O1535" s="244"/>
      <c r="P1535" s="244"/>
    </row>
    <row r="1536" spans="1:16" hidden="1" x14ac:dyDescent="0.35">
      <c r="A1536" s="244"/>
      <c r="B1536" s="244"/>
      <c r="C1536" s="244"/>
      <c r="D1536" s="244"/>
      <c r="E1536" s="244"/>
      <c r="F1536" s="244"/>
      <c r="G1536" s="244"/>
      <c r="H1536" s="244"/>
      <c r="I1536" s="244"/>
      <c r="J1536" s="244"/>
      <c r="K1536" s="244"/>
      <c r="L1536" s="244"/>
      <c r="M1536" s="244"/>
      <c r="N1536" s="244"/>
      <c r="O1536" s="244"/>
      <c r="P1536" s="244"/>
    </row>
    <row r="1537" spans="1:16" hidden="1" x14ac:dyDescent="0.35">
      <c r="A1537" s="244"/>
      <c r="B1537" s="244"/>
      <c r="C1537" s="244"/>
      <c r="D1537" s="244"/>
      <c r="E1537" s="244"/>
      <c r="F1537" s="244"/>
      <c r="G1537" s="244"/>
      <c r="H1537" s="244"/>
      <c r="I1537" s="244"/>
      <c r="J1537" s="244"/>
      <c r="K1537" s="244"/>
      <c r="L1537" s="244"/>
      <c r="M1537" s="244"/>
      <c r="N1537" s="244"/>
      <c r="O1537" s="244"/>
      <c r="P1537" s="244"/>
    </row>
    <row r="1538" spans="1:16" hidden="1" x14ac:dyDescent="0.35">
      <c r="A1538" s="244"/>
      <c r="B1538" s="244"/>
      <c r="C1538" s="244"/>
      <c r="D1538" s="244"/>
      <c r="E1538" s="244"/>
      <c r="F1538" s="244"/>
      <c r="G1538" s="244"/>
      <c r="H1538" s="244"/>
      <c r="I1538" s="244"/>
      <c r="J1538" s="244"/>
      <c r="K1538" s="244"/>
      <c r="L1538" s="244"/>
      <c r="M1538" s="244"/>
      <c r="N1538" s="244"/>
      <c r="O1538" s="244"/>
      <c r="P1538" s="244"/>
    </row>
    <row r="1539" spans="1:16" hidden="1" x14ac:dyDescent="0.35">
      <c r="A1539" s="244"/>
      <c r="B1539" s="244"/>
      <c r="C1539" s="244"/>
      <c r="D1539" s="244"/>
      <c r="E1539" s="244"/>
      <c r="F1539" s="244"/>
      <c r="G1539" s="244"/>
      <c r="H1539" s="244"/>
      <c r="I1539" s="244"/>
      <c r="J1539" s="244"/>
      <c r="K1539" s="244"/>
      <c r="L1539" s="244"/>
      <c r="M1539" s="244"/>
      <c r="N1539" s="244"/>
      <c r="O1539" s="244"/>
      <c r="P1539" s="244"/>
    </row>
    <row r="1540" spans="1:16" hidden="1" x14ac:dyDescent="0.35">
      <c r="A1540" s="244"/>
      <c r="B1540" s="244"/>
      <c r="C1540" s="244"/>
      <c r="D1540" s="244"/>
      <c r="E1540" s="244"/>
      <c r="F1540" s="244"/>
      <c r="G1540" s="244"/>
      <c r="H1540" s="244"/>
      <c r="I1540" s="244"/>
      <c r="J1540" s="244"/>
      <c r="K1540" s="244"/>
      <c r="L1540" s="244"/>
      <c r="M1540" s="244"/>
      <c r="N1540" s="244"/>
      <c r="O1540" s="244"/>
      <c r="P1540" s="244"/>
    </row>
    <row r="1541" spans="1:16" hidden="1" x14ac:dyDescent="0.35">
      <c r="A1541" s="244"/>
      <c r="B1541" s="244"/>
      <c r="C1541" s="244"/>
      <c r="D1541" s="244"/>
      <c r="E1541" s="244"/>
      <c r="F1541" s="244"/>
      <c r="G1541" s="244"/>
      <c r="H1541" s="244"/>
      <c r="I1541" s="244"/>
      <c r="J1541" s="244"/>
      <c r="K1541" s="244"/>
      <c r="L1541" s="244"/>
      <c r="M1541" s="244"/>
      <c r="N1541" s="244"/>
      <c r="O1541" s="244"/>
      <c r="P1541" s="244"/>
    </row>
    <row r="1542" spans="1:16" hidden="1" x14ac:dyDescent="0.35">
      <c r="A1542" s="244"/>
      <c r="B1542" s="244"/>
      <c r="C1542" s="244"/>
      <c r="D1542" s="244"/>
      <c r="E1542" s="244"/>
      <c r="F1542" s="244"/>
      <c r="G1542" s="244"/>
      <c r="H1542" s="244"/>
      <c r="I1542" s="244"/>
      <c r="J1542" s="244"/>
      <c r="K1542" s="244"/>
      <c r="L1542" s="244"/>
      <c r="M1542" s="244"/>
      <c r="N1542" s="244"/>
      <c r="O1542" s="244"/>
      <c r="P1542" s="244"/>
    </row>
    <row r="1543" spans="1:16" hidden="1" x14ac:dyDescent="0.35">
      <c r="A1543" s="244"/>
      <c r="B1543" s="244"/>
      <c r="C1543" s="244"/>
      <c r="D1543" s="244"/>
      <c r="E1543" s="244"/>
      <c r="F1543" s="244"/>
      <c r="G1543" s="244"/>
      <c r="H1543" s="244"/>
      <c r="I1543" s="244"/>
      <c r="J1543" s="244"/>
      <c r="K1543" s="244"/>
      <c r="L1543" s="244"/>
      <c r="M1543" s="244"/>
      <c r="N1543" s="244"/>
      <c r="O1543" s="244"/>
      <c r="P1543" s="244"/>
    </row>
    <row r="1544" spans="1:16" hidden="1" x14ac:dyDescent="0.35">
      <c r="A1544" s="244"/>
      <c r="B1544" s="244"/>
      <c r="C1544" s="244"/>
      <c r="D1544" s="244"/>
      <c r="E1544" s="244"/>
      <c r="F1544" s="244"/>
      <c r="G1544" s="244"/>
      <c r="H1544" s="244"/>
      <c r="I1544" s="244"/>
      <c r="J1544" s="244"/>
      <c r="K1544" s="244"/>
      <c r="L1544" s="244"/>
      <c r="M1544" s="244"/>
      <c r="N1544" s="244"/>
      <c r="O1544" s="244"/>
      <c r="P1544" s="244"/>
    </row>
    <row r="1545" spans="1:16" hidden="1" x14ac:dyDescent="0.35">
      <c r="A1545" s="244"/>
      <c r="B1545" s="244"/>
      <c r="C1545" s="244"/>
      <c r="D1545" s="244"/>
      <c r="E1545" s="244"/>
      <c r="F1545" s="244"/>
      <c r="G1545" s="244"/>
      <c r="H1545" s="244"/>
      <c r="I1545" s="244"/>
      <c r="J1545" s="244"/>
      <c r="K1545" s="244"/>
      <c r="L1545" s="244"/>
      <c r="M1545" s="244"/>
      <c r="N1545" s="244"/>
      <c r="O1545" s="244"/>
      <c r="P1545" s="244"/>
    </row>
    <row r="1546" spans="1:16" hidden="1" x14ac:dyDescent="0.35">
      <c r="A1546" s="244"/>
      <c r="B1546" s="244"/>
      <c r="C1546" s="244"/>
      <c r="D1546" s="244"/>
      <c r="E1546" s="244"/>
      <c r="F1546" s="244"/>
      <c r="G1546" s="244"/>
      <c r="H1546" s="244"/>
      <c r="I1546" s="244"/>
      <c r="J1546" s="244"/>
      <c r="K1546" s="244"/>
      <c r="L1546" s="244"/>
      <c r="M1546" s="244"/>
      <c r="N1546" s="244"/>
      <c r="O1546" s="244"/>
      <c r="P1546" s="244"/>
    </row>
    <row r="1547" spans="1:16" hidden="1" x14ac:dyDescent="0.35">
      <c r="A1547" s="244"/>
      <c r="B1547" s="244"/>
      <c r="C1547" s="244"/>
      <c r="D1547" s="244"/>
      <c r="E1547" s="244"/>
      <c r="F1547" s="244"/>
      <c r="G1547" s="244"/>
      <c r="H1547" s="244"/>
      <c r="I1547" s="244"/>
      <c r="J1547" s="244"/>
      <c r="K1547" s="244"/>
      <c r="L1547" s="244"/>
      <c r="M1547" s="244"/>
      <c r="N1547" s="244"/>
      <c r="O1547" s="244"/>
      <c r="P1547" s="244"/>
    </row>
    <row r="1548" spans="1:16" hidden="1" x14ac:dyDescent="0.35">
      <c r="A1548" s="244"/>
      <c r="B1548" s="244"/>
      <c r="C1548" s="244"/>
      <c r="D1548" s="244"/>
      <c r="E1548" s="244"/>
      <c r="F1548" s="244"/>
      <c r="G1548" s="244"/>
      <c r="H1548" s="244"/>
      <c r="I1548" s="244"/>
      <c r="J1548" s="244"/>
      <c r="K1548" s="244"/>
      <c r="L1548" s="244"/>
      <c r="M1548" s="244"/>
      <c r="N1548" s="244"/>
      <c r="O1548" s="244"/>
      <c r="P1548" s="244"/>
    </row>
    <row r="1549" spans="1:16" hidden="1" x14ac:dyDescent="0.35">
      <c r="A1549" s="244"/>
      <c r="B1549" s="244"/>
      <c r="C1549" s="244"/>
      <c r="D1549" s="244"/>
      <c r="E1549" s="244"/>
      <c r="F1549" s="244"/>
      <c r="G1549" s="244"/>
      <c r="H1549" s="244"/>
      <c r="I1549" s="244"/>
      <c r="J1549" s="244"/>
      <c r="K1549" s="244"/>
      <c r="L1549" s="244"/>
      <c r="M1549" s="244"/>
      <c r="N1549" s="244"/>
      <c r="O1549" s="244"/>
      <c r="P1549" s="244"/>
    </row>
    <row r="1550" spans="1:16" hidden="1" x14ac:dyDescent="0.35">
      <c r="A1550" s="244"/>
      <c r="B1550" s="244"/>
      <c r="C1550" s="244"/>
      <c r="D1550" s="244"/>
      <c r="E1550" s="244"/>
      <c r="F1550" s="244"/>
      <c r="G1550" s="244"/>
      <c r="H1550" s="244"/>
      <c r="I1550" s="244"/>
      <c r="J1550" s="244"/>
      <c r="K1550" s="244"/>
      <c r="L1550" s="244"/>
      <c r="M1550" s="244"/>
      <c r="N1550" s="244"/>
      <c r="O1550" s="244"/>
      <c r="P1550" s="244"/>
    </row>
    <row r="1551" spans="1:16" hidden="1" x14ac:dyDescent="0.35">
      <c r="A1551" s="244"/>
      <c r="B1551" s="244"/>
      <c r="C1551" s="244"/>
      <c r="D1551" s="244"/>
      <c r="E1551" s="244"/>
      <c r="F1551" s="244"/>
      <c r="G1551" s="244"/>
      <c r="H1551" s="244"/>
      <c r="I1551" s="244"/>
      <c r="J1551" s="244"/>
      <c r="K1551" s="244"/>
      <c r="L1551" s="244"/>
      <c r="M1551" s="244"/>
      <c r="N1551" s="244"/>
      <c r="O1551" s="244"/>
      <c r="P1551" s="244"/>
    </row>
    <row r="1552" spans="1:16" hidden="1" x14ac:dyDescent="0.35">
      <c r="A1552" s="244"/>
      <c r="B1552" s="244"/>
      <c r="C1552" s="244"/>
      <c r="D1552" s="244"/>
      <c r="E1552" s="244"/>
      <c r="F1552" s="244"/>
      <c r="G1552" s="244"/>
      <c r="H1552" s="244"/>
      <c r="I1552" s="244"/>
      <c r="J1552" s="244"/>
      <c r="K1552" s="244"/>
      <c r="L1552" s="244"/>
      <c r="M1552" s="244"/>
      <c r="N1552" s="244"/>
      <c r="O1552" s="244"/>
      <c r="P1552" s="244"/>
    </row>
    <row r="1553" spans="1:16" hidden="1" x14ac:dyDescent="0.35">
      <c r="A1553" s="244"/>
      <c r="B1553" s="244"/>
      <c r="C1553" s="244"/>
      <c r="D1553" s="244"/>
      <c r="E1553" s="244"/>
      <c r="F1553" s="244"/>
      <c r="G1553" s="244"/>
      <c r="H1553" s="244"/>
      <c r="I1553" s="244"/>
      <c r="J1553" s="244"/>
      <c r="K1553" s="244"/>
      <c r="L1553" s="244"/>
      <c r="M1553" s="244"/>
      <c r="N1553" s="244"/>
      <c r="O1553" s="244"/>
      <c r="P1553" s="244"/>
    </row>
    <row r="1554" spans="1:16" hidden="1" x14ac:dyDescent="0.35">
      <c r="A1554" s="244"/>
      <c r="B1554" s="244"/>
      <c r="C1554" s="244"/>
      <c r="D1554" s="244"/>
      <c r="E1554" s="244"/>
      <c r="F1554" s="244"/>
      <c r="G1554" s="244"/>
      <c r="H1554" s="244"/>
      <c r="I1554" s="244"/>
      <c r="J1554" s="244"/>
      <c r="K1554" s="244"/>
      <c r="L1554" s="244"/>
      <c r="M1554" s="244"/>
      <c r="N1554" s="244"/>
      <c r="O1554" s="244"/>
      <c r="P1554" s="244"/>
    </row>
    <row r="1555" spans="1:16" hidden="1" x14ac:dyDescent="0.35">
      <c r="A1555" s="244"/>
      <c r="B1555" s="244"/>
      <c r="C1555" s="244"/>
      <c r="D1555" s="244"/>
      <c r="E1555" s="244"/>
      <c r="F1555" s="244"/>
      <c r="G1555" s="244"/>
      <c r="H1555" s="244"/>
      <c r="I1555" s="244"/>
      <c r="J1555" s="244"/>
      <c r="K1555" s="244"/>
      <c r="L1555" s="244"/>
      <c r="M1555" s="244"/>
      <c r="N1555" s="244"/>
      <c r="O1555" s="244"/>
      <c r="P1555" s="244"/>
    </row>
    <row r="1556" spans="1:16" hidden="1" x14ac:dyDescent="0.35">
      <c r="A1556" s="244"/>
      <c r="B1556" s="244"/>
      <c r="C1556" s="244"/>
      <c r="D1556" s="244"/>
      <c r="E1556" s="244"/>
      <c r="F1556" s="244"/>
      <c r="G1556" s="244"/>
      <c r="H1556" s="244"/>
      <c r="I1556" s="244"/>
      <c r="J1556" s="244"/>
      <c r="K1556" s="244"/>
      <c r="L1556" s="244"/>
      <c r="M1556" s="244"/>
      <c r="N1556" s="244"/>
      <c r="O1556" s="244"/>
      <c r="P1556" s="244"/>
    </row>
    <row r="1557" spans="1:16" hidden="1" x14ac:dyDescent="0.35">
      <c r="A1557" s="244"/>
      <c r="B1557" s="244"/>
      <c r="C1557" s="244"/>
      <c r="D1557" s="244"/>
      <c r="E1557" s="244"/>
      <c r="F1557" s="244"/>
      <c r="G1557" s="244"/>
      <c r="H1557" s="244"/>
      <c r="I1557" s="244"/>
      <c r="J1557" s="244"/>
      <c r="K1557" s="244"/>
      <c r="L1557" s="244"/>
      <c r="M1557" s="244"/>
      <c r="N1557" s="244"/>
      <c r="O1557" s="244"/>
      <c r="P1557" s="244"/>
    </row>
    <row r="1558" spans="1:16" hidden="1" x14ac:dyDescent="0.35">
      <c r="A1558" s="244"/>
      <c r="B1558" s="244"/>
      <c r="C1558" s="244"/>
      <c r="D1558" s="244"/>
      <c r="E1558" s="244"/>
      <c r="F1558" s="244"/>
      <c r="G1558" s="244"/>
      <c r="H1558" s="244"/>
      <c r="I1558" s="244"/>
      <c r="J1558" s="244"/>
      <c r="K1558" s="244"/>
      <c r="L1558" s="244"/>
      <c r="M1558" s="244"/>
      <c r="N1558" s="244"/>
      <c r="O1558" s="244"/>
      <c r="P1558" s="244"/>
    </row>
    <row r="1559" spans="1:16" hidden="1" x14ac:dyDescent="0.35">
      <c r="A1559" s="244"/>
      <c r="B1559" s="244"/>
      <c r="C1559" s="244"/>
      <c r="D1559" s="244"/>
      <c r="E1559" s="244"/>
      <c r="F1559" s="244"/>
      <c r="G1559" s="244"/>
      <c r="H1559" s="244"/>
      <c r="I1559" s="244"/>
      <c r="J1559" s="244"/>
      <c r="K1559" s="244"/>
      <c r="L1559" s="244"/>
      <c r="M1559" s="244"/>
      <c r="N1559" s="244"/>
      <c r="O1559" s="244"/>
      <c r="P1559" s="244"/>
    </row>
    <row r="1560" spans="1:16" hidden="1" x14ac:dyDescent="0.35">
      <c r="A1560" s="244"/>
      <c r="B1560" s="244"/>
      <c r="C1560" s="244"/>
      <c r="D1560" s="244"/>
      <c r="E1560" s="244"/>
      <c r="F1560" s="244"/>
      <c r="G1560" s="244"/>
      <c r="H1560" s="244"/>
      <c r="I1560" s="244"/>
      <c r="J1560" s="244"/>
      <c r="K1560" s="244"/>
      <c r="L1560" s="244"/>
      <c r="M1560" s="244"/>
      <c r="N1560" s="244"/>
      <c r="O1560" s="244"/>
      <c r="P1560" s="244"/>
    </row>
    <row r="1561" spans="1:16" hidden="1" x14ac:dyDescent="0.35">
      <c r="A1561" s="244"/>
      <c r="B1561" s="244"/>
      <c r="C1561" s="244"/>
      <c r="D1561" s="244"/>
      <c r="E1561" s="244"/>
      <c r="F1561" s="244"/>
      <c r="G1561" s="244"/>
      <c r="H1561" s="244"/>
      <c r="I1561" s="244"/>
      <c r="J1561" s="244"/>
      <c r="K1561" s="244"/>
      <c r="L1561" s="244"/>
      <c r="M1561" s="244"/>
      <c r="N1561" s="244"/>
      <c r="O1561" s="244"/>
      <c r="P1561" s="244"/>
    </row>
    <row r="1562" spans="1:16" hidden="1" x14ac:dyDescent="0.35">
      <c r="A1562" s="244"/>
      <c r="B1562" s="244"/>
      <c r="C1562" s="244"/>
      <c r="D1562" s="244"/>
      <c r="E1562" s="244"/>
      <c r="F1562" s="244"/>
      <c r="G1562" s="244"/>
      <c r="H1562" s="244"/>
      <c r="I1562" s="244"/>
      <c r="J1562" s="244"/>
      <c r="K1562" s="244"/>
      <c r="L1562" s="244"/>
      <c r="M1562" s="244"/>
      <c r="N1562" s="244"/>
      <c r="O1562" s="244"/>
      <c r="P1562" s="244"/>
    </row>
    <row r="1563" spans="1:16" hidden="1" x14ac:dyDescent="0.35">
      <c r="A1563" s="244"/>
      <c r="B1563" s="244"/>
      <c r="C1563" s="244"/>
      <c r="D1563" s="244"/>
      <c r="E1563" s="244"/>
      <c r="F1563" s="244"/>
      <c r="G1563" s="244"/>
      <c r="H1563" s="244"/>
      <c r="I1563" s="244"/>
      <c r="J1563" s="244"/>
      <c r="K1563" s="244"/>
      <c r="L1563" s="244"/>
      <c r="M1563" s="244"/>
      <c r="N1563" s="244"/>
      <c r="O1563" s="244"/>
      <c r="P1563" s="244"/>
    </row>
    <row r="1564" spans="1:16" hidden="1" x14ac:dyDescent="0.35">
      <c r="A1564" s="244"/>
      <c r="B1564" s="244"/>
      <c r="C1564" s="244"/>
      <c r="D1564" s="244"/>
      <c r="E1564" s="244"/>
      <c r="F1564" s="244"/>
      <c r="G1564" s="244"/>
      <c r="H1564" s="244"/>
      <c r="I1564" s="244"/>
      <c r="J1564" s="244"/>
      <c r="K1564" s="244"/>
      <c r="L1564" s="244"/>
      <c r="M1564" s="244"/>
      <c r="N1564" s="244"/>
      <c r="O1564" s="244"/>
      <c r="P1564" s="244"/>
    </row>
    <row r="1565" spans="1:16" hidden="1" x14ac:dyDescent="0.35">
      <c r="A1565" s="244"/>
      <c r="B1565" s="244"/>
      <c r="C1565" s="244"/>
      <c r="D1565" s="244"/>
      <c r="E1565" s="244"/>
      <c r="F1565" s="244"/>
      <c r="G1565" s="244"/>
      <c r="H1565" s="244"/>
      <c r="I1565" s="244"/>
      <c r="J1565" s="244"/>
      <c r="K1565" s="244"/>
      <c r="L1565" s="244"/>
      <c r="M1565" s="244"/>
      <c r="N1565" s="244"/>
      <c r="O1565" s="244"/>
      <c r="P1565" s="244"/>
    </row>
    <row r="1566" spans="1:16" hidden="1" x14ac:dyDescent="0.35">
      <c r="A1566" s="244"/>
      <c r="B1566" s="244"/>
      <c r="C1566" s="244"/>
      <c r="D1566" s="244"/>
      <c r="E1566" s="244"/>
      <c r="F1566" s="244"/>
      <c r="G1566" s="244"/>
      <c r="H1566" s="244"/>
      <c r="I1566" s="244"/>
      <c r="J1566" s="244"/>
      <c r="K1566" s="244"/>
      <c r="L1566" s="244"/>
      <c r="M1566" s="244"/>
      <c r="N1566" s="244"/>
      <c r="O1566" s="244"/>
      <c r="P1566" s="244"/>
    </row>
    <row r="1567" spans="1:16" hidden="1" x14ac:dyDescent="0.35">
      <c r="A1567" s="244"/>
      <c r="B1567" s="244"/>
      <c r="C1567" s="244"/>
      <c r="D1567" s="244"/>
      <c r="E1567" s="244"/>
      <c r="F1567" s="244"/>
      <c r="G1567" s="244"/>
      <c r="H1567" s="244"/>
      <c r="I1567" s="244"/>
      <c r="J1567" s="244"/>
      <c r="K1567" s="244"/>
      <c r="L1567" s="244"/>
      <c r="M1567" s="244"/>
      <c r="N1567" s="244"/>
      <c r="O1567" s="244"/>
      <c r="P1567" s="244"/>
    </row>
    <row r="1568" spans="1:16" hidden="1" x14ac:dyDescent="0.35">
      <c r="A1568" s="244"/>
      <c r="B1568" s="244"/>
      <c r="C1568" s="244"/>
      <c r="D1568" s="244"/>
      <c r="E1568" s="244"/>
      <c r="F1568" s="244"/>
      <c r="G1568" s="244"/>
      <c r="H1568" s="244"/>
      <c r="I1568" s="244"/>
      <c r="J1568" s="244"/>
      <c r="K1568" s="244"/>
      <c r="L1568" s="244"/>
      <c r="M1568" s="244"/>
      <c r="N1568" s="244"/>
      <c r="O1568" s="244"/>
      <c r="P1568" s="244"/>
    </row>
    <row r="1569" spans="1:16" hidden="1" x14ac:dyDescent="0.35">
      <c r="A1569" s="244"/>
      <c r="B1569" s="244"/>
      <c r="C1569" s="244"/>
      <c r="D1569" s="244"/>
      <c r="E1569" s="244"/>
      <c r="F1569" s="244"/>
      <c r="G1569" s="244"/>
      <c r="H1569" s="244"/>
      <c r="I1569" s="244"/>
      <c r="J1569" s="244"/>
      <c r="K1569" s="244"/>
      <c r="L1569" s="244"/>
      <c r="M1569" s="244"/>
      <c r="N1569" s="244"/>
      <c r="O1569" s="244"/>
      <c r="P1569" s="244"/>
    </row>
    <row r="1570" spans="1:16" hidden="1" x14ac:dyDescent="0.35">
      <c r="A1570" s="244"/>
      <c r="B1570" s="244"/>
      <c r="C1570" s="244"/>
      <c r="D1570" s="244"/>
      <c r="E1570" s="244"/>
      <c r="F1570" s="244"/>
      <c r="G1570" s="244"/>
      <c r="H1570" s="244"/>
      <c r="I1570" s="244"/>
      <c r="J1570" s="244"/>
      <c r="K1570" s="244"/>
      <c r="L1570" s="244"/>
      <c r="M1570" s="244"/>
      <c r="N1570" s="244"/>
      <c r="O1570" s="244"/>
      <c r="P1570" s="244"/>
    </row>
    <row r="1571" spans="1:16" hidden="1" x14ac:dyDescent="0.35">
      <c r="A1571" s="244"/>
      <c r="B1571" s="244"/>
      <c r="C1571" s="244"/>
      <c r="D1571" s="244"/>
      <c r="E1571" s="244"/>
      <c r="F1571" s="244"/>
      <c r="G1571" s="244"/>
      <c r="H1571" s="244"/>
      <c r="I1571" s="244"/>
      <c r="J1571" s="244"/>
      <c r="K1571" s="244"/>
      <c r="L1571" s="244"/>
      <c r="M1571" s="244"/>
      <c r="N1571" s="244"/>
      <c r="O1571" s="244"/>
      <c r="P1571" s="244"/>
    </row>
    <row r="1572" spans="1:16" hidden="1" x14ac:dyDescent="0.35">
      <c r="A1572" s="244"/>
      <c r="B1572" s="244"/>
      <c r="C1572" s="244"/>
      <c r="D1572" s="244"/>
      <c r="E1572" s="244"/>
      <c r="F1572" s="244"/>
      <c r="G1572" s="244"/>
      <c r="H1572" s="244"/>
      <c r="I1572" s="244"/>
      <c r="J1572" s="244"/>
      <c r="K1572" s="244"/>
      <c r="L1572" s="244"/>
      <c r="M1572" s="244"/>
      <c r="N1572" s="244"/>
      <c r="O1572" s="244"/>
      <c r="P1572" s="244"/>
    </row>
    <row r="1573" spans="1:16" hidden="1" x14ac:dyDescent="0.35">
      <c r="A1573" s="244"/>
      <c r="B1573" s="244"/>
      <c r="C1573" s="244"/>
      <c r="D1573" s="244"/>
      <c r="E1573" s="244"/>
      <c r="F1573" s="244"/>
      <c r="G1573" s="244"/>
      <c r="H1573" s="244"/>
      <c r="I1573" s="244"/>
      <c r="J1573" s="244"/>
      <c r="K1573" s="244"/>
      <c r="L1573" s="244"/>
      <c r="M1573" s="244"/>
      <c r="N1573" s="244"/>
      <c r="O1573" s="244"/>
      <c r="P1573" s="244"/>
    </row>
    <row r="1574" spans="1:16" hidden="1" x14ac:dyDescent="0.35">
      <c r="A1574" s="244"/>
      <c r="B1574" s="244"/>
      <c r="C1574" s="244"/>
      <c r="D1574" s="244"/>
      <c r="E1574" s="244"/>
      <c r="F1574" s="244"/>
      <c r="G1574" s="244"/>
      <c r="H1574" s="244"/>
      <c r="I1574" s="244"/>
      <c r="J1574" s="244"/>
      <c r="K1574" s="244"/>
      <c r="L1574" s="244"/>
      <c r="M1574" s="244"/>
      <c r="N1574" s="244"/>
      <c r="O1574" s="244"/>
      <c r="P1574" s="244"/>
    </row>
    <row r="1575" spans="1:16" hidden="1" x14ac:dyDescent="0.35">
      <c r="A1575" s="244"/>
      <c r="B1575" s="244"/>
      <c r="C1575" s="244"/>
      <c r="D1575" s="244"/>
      <c r="E1575" s="244"/>
      <c r="F1575" s="244"/>
      <c r="G1575" s="244"/>
      <c r="H1575" s="244"/>
      <c r="I1575" s="244"/>
      <c r="J1575" s="244"/>
      <c r="K1575" s="244"/>
      <c r="L1575" s="244"/>
      <c r="M1575" s="244"/>
      <c r="N1575" s="244"/>
      <c r="O1575" s="244"/>
      <c r="P1575" s="244"/>
    </row>
    <row r="1576" spans="1:16" hidden="1" x14ac:dyDescent="0.35">
      <c r="A1576" s="244"/>
      <c r="B1576" s="244"/>
      <c r="C1576" s="244"/>
      <c r="D1576" s="244"/>
      <c r="E1576" s="244"/>
      <c r="F1576" s="244"/>
      <c r="G1576" s="244"/>
      <c r="H1576" s="244"/>
      <c r="I1576" s="244"/>
      <c r="J1576" s="244"/>
      <c r="K1576" s="244"/>
      <c r="L1576" s="244"/>
      <c r="M1576" s="244"/>
      <c r="N1576" s="244"/>
      <c r="O1576" s="244"/>
      <c r="P1576" s="244"/>
    </row>
    <row r="1577" spans="1:16" hidden="1" x14ac:dyDescent="0.35">
      <c r="A1577" s="244"/>
      <c r="B1577" s="244"/>
      <c r="C1577" s="244"/>
      <c r="D1577" s="244"/>
      <c r="E1577" s="244"/>
      <c r="F1577" s="244"/>
      <c r="G1577" s="244"/>
      <c r="H1577" s="244"/>
      <c r="I1577" s="244"/>
      <c r="J1577" s="244"/>
      <c r="K1577" s="244"/>
      <c r="L1577" s="244"/>
      <c r="M1577" s="244"/>
      <c r="N1577" s="244"/>
      <c r="O1577" s="244"/>
      <c r="P1577" s="244"/>
    </row>
    <row r="1578" spans="1:16" hidden="1" x14ac:dyDescent="0.35">
      <c r="A1578" s="244"/>
      <c r="B1578" s="244"/>
      <c r="C1578" s="244"/>
      <c r="D1578" s="244"/>
      <c r="E1578" s="244"/>
      <c r="F1578" s="244"/>
      <c r="G1578" s="244"/>
      <c r="H1578" s="244"/>
      <c r="I1578" s="244"/>
      <c r="J1578" s="244"/>
      <c r="K1578" s="244"/>
      <c r="L1578" s="244"/>
      <c r="M1578" s="244"/>
      <c r="N1578" s="244"/>
      <c r="O1578" s="244"/>
      <c r="P1578" s="244"/>
    </row>
    <row r="1579" spans="1:16" hidden="1" x14ac:dyDescent="0.35">
      <c r="A1579" s="244"/>
      <c r="B1579" s="244"/>
      <c r="C1579" s="244"/>
      <c r="D1579" s="244"/>
      <c r="E1579" s="244"/>
      <c r="F1579" s="244"/>
      <c r="G1579" s="244"/>
      <c r="H1579" s="244"/>
      <c r="I1579" s="244"/>
      <c r="J1579" s="244"/>
      <c r="K1579" s="244"/>
      <c r="L1579" s="244"/>
      <c r="M1579" s="244"/>
      <c r="N1579" s="244"/>
      <c r="O1579" s="244"/>
      <c r="P1579" s="244"/>
    </row>
    <row r="1580" spans="1:16" hidden="1" x14ac:dyDescent="0.35">
      <c r="A1580" s="244"/>
      <c r="B1580" s="244"/>
      <c r="C1580" s="244"/>
      <c r="D1580" s="244"/>
      <c r="E1580" s="244"/>
      <c r="F1580" s="244"/>
      <c r="G1580" s="244"/>
      <c r="H1580" s="244"/>
      <c r="I1580" s="244"/>
      <c r="J1580" s="244"/>
      <c r="K1580" s="244"/>
      <c r="L1580" s="244"/>
      <c r="M1580" s="244"/>
      <c r="N1580" s="244"/>
      <c r="O1580" s="244"/>
      <c r="P1580" s="244"/>
    </row>
    <row r="1581" spans="1:16" hidden="1" x14ac:dyDescent="0.35">
      <c r="A1581" s="244"/>
      <c r="B1581" s="244"/>
      <c r="C1581" s="244"/>
      <c r="D1581" s="244"/>
      <c r="E1581" s="244"/>
      <c r="F1581" s="244"/>
      <c r="G1581" s="244"/>
      <c r="H1581" s="244"/>
      <c r="I1581" s="244"/>
      <c r="J1581" s="244"/>
      <c r="K1581" s="244"/>
      <c r="L1581" s="244"/>
      <c r="M1581" s="244"/>
      <c r="N1581" s="244"/>
      <c r="O1581" s="244"/>
      <c r="P1581" s="244"/>
    </row>
    <row r="1582" spans="1:16" hidden="1" x14ac:dyDescent="0.35">
      <c r="A1582" s="244"/>
      <c r="B1582" s="244"/>
      <c r="C1582" s="244"/>
      <c r="D1582" s="244"/>
      <c r="E1582" s="244"/>
      <c r="F1582" s="244"/>
      <c r="G1582" s="244"/>
      <c r="H1582" s="244"/>
      <c r="I1582" s="244"/>
      <c r="J1582" s="244"/>
      <c r="K1582" s="244"/>
      <c r="L1582" s="244"/>
      <c r="M1582" s="244"/>
      <c r="N1582" s="244"/>
      <c r="O1582" s="244"/>
      <c r="P1582" s="244"/>
    </row>
    <row r="1583" spans="1:16" hidden="1" x14ac:dyDescent="0.35">
      <c r="A1583" s="244"/>
      <c r="B1583" s="244"/>
      <c r="C1583" s="244"/>
      <c r="D1583" s="244"/>
      <c r="E1583" s="244"/>
      <c r="F1583" s="244"/>
      <c r="G1583" s="244"/>
      <c r="H1583" s="244"/>
      <c r="I1583" s="244"/>
      <c r="J1583" s="244"/>
      <c r="K1583" s="244"/>
      <c r="L1583" s="244"/>
      <c r="M1583" s="244"/>
      <c r="N1583" s="244"/>
      <c r="O1583" s="244"/>
      <c r="P1583" s="244"/>
    </row>
    <row r="1584" spans="1:16" hidden="1" x14ac:dyDescent="0.35">
      <c r="A1584" s="244"/>
      <c r="B1584" s="244"/>
      <c r="C1584" s="244"/>
      <c r="D1584" s="244"/>
      <c r="E1584" s="244"/>
      <c r="F1584" s="244"/>
      <c r="G1584" s="244"/>
      <c r="H1584" s="244"/>
      <c r="I1584" s="244"/>
      <c r="J1584" s="244"/>
      <c r="K1584" s="244"/>
      <c r="L1584" s="244"/>
      <c r="M1584" s="244"/>
      <c r="N1584" s="244"/>
      <c r="O1584" s="244"/>
      <c r="P1584" s="244"/>
    </row>
    <row r="1585" spans="1:16" hidden="1" x14ac:dyDescent="0.35">
      <c r="A1585" s="244"/>
      <c r="B1585" s="244"/>
      <c r="C1585" s="244"/>
      <c r="D1585" s="244"/>
      <c r="E1585" s="244"/>
      <c r="F1585" s="244"/>
      <c r="G1585" s="244"/>
      <c r="H1585" s="244"/>
      <c r="I1585" s="244"/>
      <c r="J1585" s="244"/>
      <c r="K1585" s="244"/>
      <c r="L1585" s="244"/>
      <c r="M1585" s="244"/>
      <c r="N1585" s="244"/>
      <c r="O1585" s="244"/>
      <c r="P1585" s="244"/>
    </row>
    <row r="1586" spans="1:16" hidden="1" x14ac:dyDescent="0.35">
      <c r="A1586" s="244"/>
      <c r="B1586" s="244"/>
      <c r="C1586" s="244"/>
      <c r="D1586" s="244"/>
      <c r="E1586" s="244"/>
      <c r="F1586" s="244"/>
      <c r="G1586" s="244"/>
      <c r="H1586" s="244"/>
      <c r="I1586" s="244"/>
      <c r="J1586" s="244"/>
      <c r="K1586" s="244"/>
      <c r="L1586" s="244"/>
      <c r="M1586" s="244"/>
      <c r="N1586" s="244"/>
      <c r="O1586" s="244"/>
      <c r="P1586" s="244"/>
    </row>
    <row r="1587" spans="1:16" hidden="1" x14ac:dyDescent="0.35">
      <c r="A1587" s="244"/>
      <c r="B1587" s="244"/>
      <c r="C1587" s="244"/>
      <c r="D1587" s="244"/>
      <c r="E1587" s="244"/>
      <c r="F1587" s="244"/>
      <c r="G1587" s="244"/>
      <c r="H1587" s="244"/>
      <c r="I1587" s="244"/>
      <c r="J1587" s="244"/>
      <c r="K1587" s="244"/>
      <c r="L1587" s="244"/>
      <c r="M1587" s="244"/>
      <c r="N1587" s="244"/>
      <c r="O1587" s="244"/>
      <c r="P1587" s="244"/>
    </row>
    <row r="1588" spans="1:16" hidden="1" x14ac:dyDescent="0.35">
      <c r="A1588" s="244"/>
      <c r="B1588" s="244"/>
      <c r="C1588" s="244"/>
      <c r="D1588" s="244"/>
      <c r="E1588" s="244"/>
      <c r="F1588" s="244"/>
      <c r="G1588" s="244"/>
      <c r="H1588" s="244"/>
      <c r="I1588" s="244"/>
      <c r="J1588" s="244"/>
      <c r="K1588" s="244"/>
      <c r="L1588" s="244"/>
      <c r="M1588" s="244"/>
      <c r="N1588" s="244"/>
      <c r="O1588" s="244"/>
      <c r="P1588" s="244"/>
    </row>
    <row r="1589" spans="1:16" hidden="1" x14ac:dyDescent="0.35">
      <c r="A1589" s="244"/>
      <c r="B1589" s="244"/>
      <c r="C1589" s="244"/>
      <c r="D1589" s="244"/>
      <c r="E1589" s="244"/>
      <c r="F1589" s="244"/>
      <c r="G1589" s="244"/>
      <c r="H1589" s="244"/>
      <c r="I1589" s="244"/>
      <c r="J1589" s="244"/>
      <c r="K1589" s="244"/>
      <c r="L1589" s="244"/>
      <c r="M1589" s="244"/>
      <c r="N1589" s="244"/>
      <c r="O1589" s="244"/>
      <c r="P1589" s="244"/>
    </row>
    <row r="1590" spans="1:16" hidden="1" x14ac:dyDescent="0.35">
      <c r="A1590" s="244"/>
      <c r="B1590" s="244"/>
      <c r="C1590" s="244"/>
      <c r="D1590" s="244"/>
      <c r="E1590" s="244"/>
      <c r="F1590" s="244"/>
      <c r="G1590" s="244"/>
      <c r="H1590" s="244"/>
      <c r="I1590" s="244"/>
      <c r="J1590" s="244"/>
      <c r="K1590" s="244"/>
      <c r="L1590" s="244"/>
      <c r="M1590" s="244"/>
      <c r="N1590" s="244"/>
      <c r="O1590" s="244"/>
      <c r="P1590" s="244"/>
    </row>
    <row r="1591" spans="1:16" hidden="1" x14ac:dyDescent="0.35">
      <c r="A1591" s="244"/>
      <c r="B1591" s="244"/>
      <c r="C1591" s="244"/>
      <c r="D1591" s="244"/>
      <c r="E1591" s="244"/>
      <c r="F1591" s="244"/>
      <c r="G1591" s="244"/>
      <c r="H1591" s="244"/>
      <c r="I1591" s="244"/>
      <c r="J1591" s="244"/>
      <c r="K1591" s="244"/>
      <c r="L1591" s="244"/>
      <c r="M1591" s="244"/>
      <c r="N1591" s="244"/>
      <c r="O1591" s="244"/>
      <c r="P1591" s="244"/>
    </row>
    <row r="1592" spans="1:16" hidden="1" x14ac:dyDescent="0.35">
      <c r="A1592" s="244"/>
      <c r="B1592" s="244"/>
      <c r="C1592" s="244"/>
      <c r="D1592" s="244"/>
      <c r="E1592" s="244"/>
      <c r="F1592" s="244"/>
      <c r="G1592" s="244"/>
      <c r="H1592" s="244"/>
      <c r="I1592" s="244"/>
      <c r="J1592" s="244"/>
      <c r="K1592" s="244"/>
      <c r="L1592" s="244"/>
      <c r="M1592" s="244"/>
      <c r="N1592" s="244"/>
      <c r="O1592" s="244"/>
      <c r="P1592" s="244"/>
    </row>
    <row r="1593" spans="1:16" hidden="1" x14ac:dyDescent="0.35">
      <c r="A1593" s="244"/>
      <c r="B1593" s="244"/>
      <c r="C1593" s="244"/>
      <c r="D1593" s="244"/>
      <c r="E1593" s="244"/>
      <c r="F1593" s="244"/>
      <c r="G1593" s="244"/>
      <c r="H1593" s="244"/>
      <c r="I1593" s="244"/>
      <c r="J1593" s="244"/>
      <c r="K1593" s="244"/>
      <c r="L1593" s="244"/>
      <c r="M1593" s="244"/>
      <c r="N1593" s="244"/>
      <c r="O1593" s="244"/>
      <c r="P1593" s="244"/>
    </row>
    <row r="1594" spans="1:16" hidden="1" x14ac:dyDescent="0.35">
      <c r="A1594" s="244"/>
      <c r="B1594" s="244"/>
      <c r="C1594" s="244"/>
      <c r="D1594" s="244"/>
      <c r="E1594" s="244"/>
      <c r="F1594" s="244"/>
      <c r="G1594" s="244"/>
      <c r="H1594" s="244"/>
      <c r="I1594" s="244"/>
      <c r="J1594" s="244"/>
      <c r="K1594" s="244"/>
      <c r="L1594" s="244"/>
      <c r="M1594" s="244"/>
      <c r="N1594" s="244"/>
      <c r="O1594" s="244"/>
      <c r="P1594" s="244"/>
    </row>
    <row r="1595" spans="1:16" hidden="1" x14ac:dyDescent="0.35">
      <c r="A1595" s="244"/>
      <c r="B1595" s="244"/>
      <c r="C1595" s="244"/>
      <c r="D1595" s="244"/>
      <c r="E1595" s="244"/>
      <c r="F1595" s="244"/>
      <c r="G1595" s="244"/>
      <c r="H1595" s="244"/>
      <c r="I1595" s="244"/>
      <c r="J1595" s="244"/>
      <c r="K1595" s="244"/>
      <c r="L1595" s="244"/>
      <c r="M1595" s="244"/>
      <c r="N1595" s="244"/>
      <c r="O1595" s="244"/>
      <c r="P1595" s="244"/>
    </row>
    <row r="1596" spans="1:16" hidden="1" x14ac:dyDescent="0.35">
      <c r="A1596" s="244"/>
      <c r="B1596" s="244"/>
      <c r="C1596" s="244"/>
      <c r="D1596" s="244"/>
      <c r="E1596" s="244"/>
      <c r="F1596" s="244"/>
      <c r="G1596" s="244"/>
      <c r="H1596" s="244"/>
      <c r="I1596" s="244"/>
      <c r="J1596" s="244"/>
      <c r="K1596" s="244"/>
      <c r="L1596" s="244"/>
      <c r="M1596" s="244"/>
      <c r="N1596" s="244"/>
      <c r="O1596" s="244"/>
      <c r="P1596" s="244"/>
    </row>
    <row r="1597" spans="1:16" hidden="1" x14ac:dyDescent="0.35">
      <c r="A1597" s="244"/>
      <c r="B1597" s="244"/>
      <c r="C1597" s="244"/>
      <c r="D1597" s="244"/>
      <c r="E1597" s="244"/>
      <c r="F1597" s="244"/>
      <c r="G1597" s="244"/>
      <c r="H1597" s="244"/>
      <c r="I1597" s="244"/>
      <c r="J1597" s="244"/>
      <c r="K1597" s="244"/>
      <c r="L1597" s="244"/>
      <c r="M1597" s="244"/>
      <c r="N1597" s="244"/>
      <c r="O1597" s="244"/>
      <c r="P1597" s="244"/>
    </row>
    <row r="1598" spans="1:16" hidden="1" x14ac:dyDescent="0.35">
      <c r="A1598" s="244"/>
      <c r="B1598" s="244"/>
      <c r="C1598" s="244"/>
      <c r="D1598" s="244"/>
      <c r="E1598" s="244"/>
      <c r="F1598" s="244"/>
      <c r="G1598" s="244"/>
      <c r="H1598" s="244"/>
      <c r="I1598" s="244"/>
      <c r="J1598" s="244"/>
      <c r="K1598" s="244"/>
      <c r="L1598" s="244"/>
      <c r="M1598" s="244"/>
      <c r="N1598" s="244"/>
      <c r="O1598" s="244"/>
      <c r="P1598" s="244"/>
    </row>
    <row r="1599" spans="1:16" hidden="1" x14ac:dyDescent="0.35">
      <c r="A1599" s="244"/>
      <c r="B1599" s="244"/>
      <c r="C1599" s="244"/>
      <c r="D1599" s="244"/>
      <c r="E1599" s="244"/>
      <c r="F1599" s="244"/>
      <c r="G1599" s="244"/>
      <c r="H1599" s="244"/>
      <c r="I1599" s="244"/>
      <c r="J1599" s="244"/>
      <c r="K1599" s="244"/>
      <c r="L1599" s="244"/>
      <c r="M1599" s="244"/>
      <c r="N1599" s="244"/>
      <c r="O1599" s="244"/>
      <c r="P1599" s="244"/>
    </row>
    <row r="1600" spans="1:16" hidden="1" x14ac:dyDescent="0.35">
      <c r="A1600" s="244"/>
      <c r="B1600" s="244"/>
      <c r="C1600" s="244"/>
      <c r="D1600" s="244"/>
      <c r="E1600" s="244"/>
      <c r="F1600" s="244"/>
      <c r="G1600" s="244"/>
      <c r="H1600" s="244"/>
      <c r="I1600" s="244"/>
      <c r="J1600" s="244"/>
      <c r="K1600" s="244"/>
      <c r="L1600" s="244"/>
      <c r="M1600" s="244"/>
      <c r="N1600" s="244"/>
      <c r="O1600" s="244"/>
      <c r="P1600" s="244"/>
    </row>
    <row r="1601" spans="1:16" hidden="1" x14ac:dyDescent="0.35">
      <c r="A1601" s="244"/>
      <c r="B1601" s="244"/>
      <c r="C1601" s="244"/>
      <c r="D1601" s="244"/>
      <c r="E1601" s="244"/>
      <c r="F1601" s="244"/>
      <c r="G1601" s="244"/>
      <c r="H1601" s="244"/>
      <c r="I1601" s="244"/>
      <c r="J1601" s="244"/>
      <c r="K1601" s="244"/>
      <c r="L1601" s="244"/>
      <c r="M1601" s="244"/>
      <c r="N1601" s="244"/>
      <c r="O1601" s="244"/>
      <c r="P1601" s="244"/>
    </row>
    <row r="1602" spans="1:16" hidden="1" x14ac:dyDescent="0.35">
      <c r="A1602" s="244"/>
      <c r="B1602" s="244"/>
      <c r="C1602" s="244"/>
      <c r="D1602" s="244"/>
      <c r="E1602" s="244"/>
      <c r="F1602" s="244"/>
      <c r="G1602" s="244"/>
      <c r="H1602" s="244"/>
      <c r="I1602" s="244"/>
      <c r="J1602" s="244"/>
      <c r="K1602" s="244"/>
      <c r="L1602" s="244"/>
      <c r="M1602" s="244"/>
      <c r="N1602" s="244"/>
      <c r="O1602" s="244"/>
      <c r="P1602" s="244"/>
    </row>
    <row r="1603" spans="1:16" hidden="1" x14ac:dyDescent="0.35">
      <c r="A1603" s="244"/>
      <c r="B1603" s="244"/>
      <c r="C1603" s="244"/>
      <c r="D1603" s="244"/>
      <c r="E1603" s="244"/>
      <c r="F1603" s="244"/>
      <c r="G1603" s="244"/>
      <c r="H1603" s="244"/>
      <c r="I1603" s="244"/>
      <c r="J1603" s="244"/>
      <c r="K1603" s="244"/>
      <c r="L1603" s="244"/>
      <c r="M1603" s="244"/>
      <c r="N1603" s="244"/>
      <c r="O1603" s="244"/>
      <c r="P1603" s="244"/>
    </row>
    <row r="1604" spans="1:16" hidden="1" x14ac:dyDescent="0.35">
      <c r="A1604" s="244"/>
      <c r="B1604" s="244"/>
      <c r="C1604" s="244"/>
      <c r="D1604" s="244"/>
      <c r="E1604" s="244"/>
      <c r="F1604" s="244"/>
      <c r="G1604" s="244"/>
      <c r="H1604" s="244"/>
      <c r="I1604" s="244"/>
      <c r="J1604" s="244"/>
      <c r="K1604" s="244"/>
      <c r="L1604" s="244"/>
      <c r="M1604" s="244"/>
      <c r="N1604" s="244"/>
      <c r="O1604" s="244"/>
      <c r="P1604" s="244"/>
    </row>
    <row r="1605" spans="1:16" hidden="1" x14ac:dyDescent="0.35">
      <c r="A1605" s="244"/>
      <c r="B1605" s="244"/>
      <c r="C1605" s="244"/>
      <c r="D1605" s="244"/>
      <c r="E1605" s="244"/>
      <c r="F1605" s="244"/>
      <c r="G1605" s="244"/>
      <c r="H1605" s="244"/>
      <c r="I1605" s="244"/>
      <c r="J1605" s="244"/>
      <c r="K1605" s="244"/>
      <c r="L1605" s="244"/>
      <c r="M1605" s="244"/>
      <c r="N1605" s="244"/>
      <c r="O1605" s="244"/>
      <c r="P1605" s="244"/>
    </row>
    <row r="1606" spans="1:16" hidden="1" x14ac:dyDescent="0.35">
      <c r="A1606" s="244"/>
      <c r="B1606" s="244"/>
      <c r="C1606" s="244"/>
      <c r="D1606" s="244"/>
      <c r="E1606" s="244"/>
      <c r="F1606" s="244"/>
      <c r="G1606" s="244"/>
      <c r="H1606" s="244"/>
      <c r="I1606" s="244"/>
      <c r="J1606" s="244"/>
      <c r="K1606" s="244"/>
      <c r="L1606" s="244"/>
      <c r="M1606" s="244"/>
      <c r="N1606" s="244"/>
      <c r="O1606" s="244"/>
      <c r="P1606" s="244"/>
    </row>
    <row r="1607" spans="1:16" hidden="1" x14ac:dyDescent="0.35">
      <c r="A1607" s="244"/>
      <c r="B1607" s="244"/>
      <c r="C1607" s="244"/>
      <c r="D1607" s="244"/>
      <c r="E1607" s="244"/>
      <c r="F1607" s="244"/>
      <c r="G1607" s="244"/>
      <c r="H1607" s="244"/>
      <c r="I1607" s="244"/>
      <c r="J1607" s="244"/>
      <c r="K1607" s="244"/>
      <c r="L1607" s="244"/>
      <c r="M1607" s="244"/>
      <c r="N1607" s="244"/>
      <c r="O1607" s="244"/>
      <c r="P1607" s="244"/>
    </row>
    <row r="1608" spans="1:16" hidden="1" x14ac:dyDescent="0.35">
      <c r="A1608" s="244"/>
      <c r="B1608" s="244"/>
      <c r="C1608" s="244"/>
      <c r="D1608" s="244"/>
      <c r="E1608" s="244"/>
      <c r="F1608" s="244"/>
      <c r="G1608" s="244"/>
      <c r="H1608" s="244"/>
      <c r="I1608" s="244"/>
      <c r="J1608" s="244"/>
      <c r="K1608" s="244"/>
      <c r="L1608" s="244"/>
      <c r="M1608" s="244"/>
      <c r="N1608" s="244"/>
      <c r="O1608" s="244"/>
      <c r="P1608" s="244"/>
    </row>
    <row r="1609" spans="1:16" hidden="1" x14ac:dyDescent="0.35">
      <c r="A1609" s="244"/>
      <c r="B1609" s="244"/>
      <c r="C1609" s="244"/>
      <c r="D1609" s="244"/>
      <c r="E1609" s="244"/>
      <c r="F1609" s="244"/>
      <c r="G1609" s="244"/>
      <c r="H1609" s="244"/>
      <c r="I1609" s="244"/>
      <c r="J1609" s="244"/>
      <c r="K1609" s="244"/>
      <c r="L1609" s="244"/>
      <c r="M1609" s="244"/>
      <c r="N1609" s="244"/>
      <c r="O1609" s="244"/>
      <c r="P1609" s="244"/>
    </row>
    <row r="1610" spans="1:16" hidden="1" x14ac:dyDescent="0.35">
      <c r="A1610" s="244"/>
      <c r="B1610" s="244"/>
      <c r="C1610" s="244"/>
      <c r="D1610" s="244"/>
      <c r="E1610" s="244"/>
      <c r="F1610" s="244"/>
      <c r="G1610" s="244"/>
      <c r="H1610" s="244"/>
      <c r="I1610" s="244"/>
      <c r="J1610" s="244"/>
      <c r="K1610" s="244"/>
      <c r="L1610" s="244"/>
      <c r="M1610" s="244"/>
      <c r="N1610" s="244"/>
      <c r="O1610" s="244"/>
      <c r="P1610" s="244"/>
    </row>
    <row r="1611" spans="1:16" hidden="1" x14ac:dyDescent="0.35">
      <c r="A1611" s="244"/>
      <c r="B1611" s="244"/>
      <c r="C1611" s="244"/>
      <c r="D1611" s="244"/>
      <c r="E1611" s="244"/>
      <c r="F1611" s="244"/>
      <c r="G1611" s="244"/>
      <c r="H1611" s="244"/>
      <c r="I1611" s="244"/>
      <c r="J1611" s="244"/>
      <c r="K1611" s="244"/>
      <c r="L1611" s="244"/>
      <c r="M1611" s="244"/>
      <c r="N1611" s="244"/>
      <c r="O1611" s="244"/>
      <c r="P1611" s="244"/>
    </row>
    <row r="1612" spans="1:16" hidden="1" x14ac:dyDescent="0.35">
      <c r="A1612" s="244"/>
      <c r="B1612" s="244"/>
      <c r="C1612" s="244"/>
      <c r="D1612" s="244"/>
      <c r="E1612" s="244"/>
      <c r="F1612" s="244"/>
      <c r="G1612" s="244"/>
      <c r="H1612" s="244"/>
      <c r="I1612" s="244"/>
      <c r="J1612" s="244"/>
      <c r="K1612" s="244"/>
      <c r="L1612" s="244"/>
      <c r="M1612" s="244"/>
      <c r="N1612" s="244"/>
      <c r="O1612" s="244"/>
      <c r="P1612" s="244"/>
    </row>
    <row r="1613" spans="1:16" hidden="1" x14ac:dyDescent="0.35">
      <c r="A1613" s="244"/>
      <c r="B1613" s="244"/>
      <c r="C1613" s="244"/>
      <c r="D1613" s="244"/>
      <c r="E1613" s="244"/>
      <c r="F1613" s="244"/>
      <c r="G1613" s="244"/>
      <c r="H1613" s="244"/>
      <c r="I1613" s="244"/>
      <c r="J1613" s="244"/>
      <c r="K1613" s="244"/>
      <c r="L1613" s="244"/>
      <c r="M1613" s="244"/>
      <c r="N1613" s="244"/>
      <c r="O1613" s="244"/>
      <c r="P1613" s="244"/>
    </row>
    <row r="1614" spans="1:16" hidden="1" x14ac:dyDescent="0.35">
      <c r="A1614" s="244"/>
      <c r="B1614" s="244"/>
      <c r="C1614" s="244"/>
      <c r="D1614" s="244"/>
      <c r="E1614" s="244"/>
      <c r="F1614" s="244"/>
      <c r="G1614" s="244"/>
      <c r="H1614" s="244"/>
      <c r="I1614" s="244"/>
      <c r="J1614" s="244"/>
      <c r="K1614" s="244"/>
      <c r="L1614" s="244"/>
      <c r="M1614" s="244"/>
      <c r="N1614" s="244"/>
      <c r="O1614" s="244"/>
      <c r="P1614" s="244"/>
    </row>
    <row r="1615" spans="1:16" hidden="1" x14ac:dyDescent="0.35">
      <c r="A1615" s="244"/>
      <c r="B1615" s="244"/>
      <c r="C1615" s="244"/>
      <c r="D1615" s="244"/>
      <c r="E1615" s="244"/>
      <c r="F1615" s="244"/>
      <c r="G1615" s="244"/>
      <c r="H1615" s="244"/>
      <c r="I1615" s="244"/>
      <c r="J1615" s="244"/>
      <c r="K1615" s="244"/>
      <c r="L1615" s="244"/>
      <c r="M1615" s="244"/>
      <c r="N1615" s="244"/>
      <c r="O1615" s="244"/>
      <c r="P1615" s="244"/>
    </row>
    <row r="1616" spans="1:16" hidden="1" x14ac:dyDescent="0.35">
      <c r="A1616" s="244"/>
      <c r="B1616" s="244"/>
      <c r="C1616" s="244"/>
      <c r="D1616" s="244"/>
      <c r="E1616" s="244"/>
      <c r="F1616" s="244"/>
      <c r="G1616" s="244"/>
      <c r="H1616" s="244"/>
      <c r="I1616" s="244"/>
      <c r="J1616" s="244"/>
      <c r="K1616" s="244"/>
      <c r="L1616" s="244"/>
      <c r="M1616" s="244"/>
      <c r="N1616" s="244"/>
      <c r="O1616" s="244"/>
      <c r="P1616" s="244"/>
    </row>
    <row r="1617" spans="1:16" hidden="1" x14ac:dyDescent="0.35">
      <c r="A1617" s="244"/>
      <c r="B1617" s="244"/>
      <c r="C1617" s="244"/>
      <c r="D1617" s="244"/>
      <c r="E1617" s="244"/>
      <c r="F1617" s="244"/>
      <c r="G1617" s="244"/>
      <c r="H1617" s="244"/>
      <c r="I1617" s="244"/>
      <c r="J1617" s="244"/>
      <c r="K1617" s="244"/>
      <c r="L1617" s="244"/>
      <c r="M1617" s="244"/>
      <c r="N1617" s="244"/>
      <c r="O1617" s="244"/>
      <c r="P1617" s="244"/>
    </row>
    <row r="1618" spans="1:16" hidden="1" x14ac:dyDescent="0.35">
      <c r="A1618" s="244"/>
      <c r="B1618" s="244"/>
      <c r="C1618" s="244"/>
      <c r="D1618" s="244"/>
      <c r="E1618" s="244"/>
      <c r="F1618" s="244"/>
      <c r="G1618" s="244"/>
      <c r="H1618" s="244"/>
      <c r="I1618" s="244"/>
      <c r="J1618" s="244"/>
      <c r="K1618" s="244"/>
      <c r="L1618" s="244"/>
      <c r="M1618" s="244"/>
      <c r="N1618" s="244"/>
      <c r="O1618" s="244"/>
      <c r="P1618" s="244"/>
    </row>
    <row r="1619" spans="1:16" hidden="1" x14ac:dyDescent="0.35">
      <c r="A1619" s="244"/>
      <c r="B1619" s="244"/>
      <c r="C1619" s="244"/>
      <c r="D1619" s="244"/>
      <c r="E1619" s="244"/>
      <c r="F1619" s="244"/>
      <c r="G1619" s="244"/>
      <c r="H1619" s="244"/>
      <c r="I1619" s="244"/>
      <c r="J1619" s="244"/>
      <c r="K1619" s="244"/>
      <c r="L1619" s="244"/>
      <c r="M1619" s="244"/>
      <c r="N1619" s="244"/>
      <c r="O1619" s="244"/>
      <c r="P1619" s="244"/>
    </row>
    <row r="1620" spans="1:16" hidden="1" x14ac:dyDescent="0.35">
      <c r="A1620" s="244"/>
      <c r="B1620" s="244"/>
      <c r="C1620" s="244"/>
      <c r="D1620" s="244"/>
      <c r="E1620" s="244"/>
      <c r="F1620" s="244"/>
      <c r="G1620" s="244"/>
      <c r="H1620" s="244"/>
      <c r="I1620" s="244"/>
      <c r="J1620" s="244"/>
      <c r="K1620" s="244"/>
      <c r="L1620" s="244"/>
      <c r="M1620" s="244"/>
      <c r="N1620" s="244"/>
      <c r="O1620" s="244"/>
      <c r="P1620" s="244"/>
    </row>
    <row r="1621" spans="1:16" hidden="1" x14ac:dyDescent="0.35">
      <c r="A1621" s="244"/>
      <c r="B1621" s="244"/>
      <c r="C1621" s="244"/>
      <c r="D1621" s="244"/>
      <c r="E1621" s="244"/>
      <c r="F1621" s="244"/>
      <c r="G1621" s="244"/>
      <c r="H1621" s="244"/>
      <c r="I1621" s="244"/>
      <c r="J1621" s="244"/>
      <c r="K1621" s="244"/>
      <c r="L1621" s="244"/>
      <c r="M1621" s="244"/>
      <c r="N1621" s="244"/>
      <c r="O1621" s="244"/>
      <c r="P1621" s="244"/>
    </row>
    <row r="1622" spans="1:16" hidden="1" x14ac:dyDescent="0.35">
      <c r="A1622" s="244"/>
      <c r="B1622" s="244"/>
      <c r="C1622" s="244"/>
      <c r="D1622" s="244"/>
      <c r="E1622" s="244"/>
      <c r="F1622" s="244"/>
      <c r="G1622" s="244"/>
      <c r="H1622" s="244"/>
      <c r="I1622" s="244"/>
      <c r="J1622" s="244"/>
      <c r="K1622" s="244"/>
      <c r="L1622" s="244"/>
      <c r="M1622" s="244"/>
      <c r="N1622" s="244"/>
      <c r="O1622" s="244"/>
      <c r="P1622" s="244"/>
    </row>
    <row r="1623" spans="1:16" hidden="1" x14ac:dyDescent="0.35">
      <c r="A1623" s="244"/>
      <c r="B1623" s="244"/>
      <c r="C1623" s="244"/>
      <c r="D1623" s="244"/>
      <c r="E1623" s="244"/>
      <c r="F1623" s="244"/>
      <c r="G1623" s="244"/>
      <c r="H1623" s="244"/>
      <c r="I1623" s="244"/>
      <c r="J1623" s="244"/>
      <c r="K1623" s="244"/>
      <c r="L1623" s="244"/>
      <c r="M1623" s="244"/>
      <c r="N1623" s="244"/>
      <c r="O1623" s="244"/>
      <c r="P1623" s="244"/>
    </row>
    <row r="1624" spans="1:16" hidden="1" x14ac:dyDescent="0.35">
      <c r="A1624" s="244"/>
      <c r="B1624" s="244"/>
      <c r="C1624" s="244"/>
      <c r="D1624" s="244"/>
      <c r="E1624" s="244"/>
      <c r="F1624" s="244"/>
      <c r="G1624" s="244"/>
      <c r="H1624" s="244"/>
      <c r="I1624" s="244"/>
      <c r="J1624" s="244"/>
      <c r="K1624" s="244"/>
      <c r="L1624" s="244"/>
      <c r="M1624" s="244"/>
      <c r="N1624" s="244"/>
      <c r="O1624" s="244"/>
      <c r="P1624" s="244"/>
    </row>
    <row r="1625" spans="1:16" hidden="1" x14ac:dyDescent="0.35">
      <c r="A1625" s="244"/>
      <c r="B1625" s="244"/>
      <c r="C1625" s="244"/>
      <c r="D1625" s="244"/>
      <c r="E1625" s="244"/>
      <c r="F1625" s="244"/>
      <c r="G1625" s="244"/>
      <c r="H1625" s="244"/>
      <c r="I1625" s="244"/>
      <c r="J1625" s="244"/>
      <c r="K1625" s="244"/>
      <c r="L1625" s="244"/>
      <c r="M1625" s="244"/>
      <c r="N1625" s="244"/>
      <c r="O1625" s="244"/>
      <c r="P1625" s="244"/>
    </row>
    <row r="1626" spans="1:16" hidden="1" x14ac:dyDescent="0.35">
      <c r="A1626" s="244"/>
      <c r="B1626" s="244"/>
      <c r="C1626" s="244"/>
      <c r="D1626" s="244"/>
      <c r="E1626" s="244"/>
      <c r="F1626" s="244"/>
      <c r="G1626" s="244"/>
      <c r="H1626" s="244"/>
      <c r="I1626" s="244"/>
      <c r="J1626" s="244"/>
      <c r="K1626" s="244"/>
      <c r="L1626" s="244"/>
      <c r="M1626" s="244"/>
      <c r="N1626" s="244"/>
      <c r="O1626" s="244"/>
      <c r="P1626" s="244"/>
    </row>
    <row r="1627" spans="1:16" hidden="1" x14ac:dyDescent="0.35">
      <c r="A1627" s="244"/>
      <c r="B1627" s="244"/>
      <c r="C1627" s="244"/>
      <c r="D1627" s="244"/>
      <c r="E1627" s="244"/>
      <c r="F1627" s="244"/>
      <c r="G1627" s="244"/>
      <c r="H1627" s="244"/>
      <c r="I1627" s="244"/>
      <c r="J1627" s="244"/>
      <c r="K1627" s="244"/>
      <c r="L1627" s="244"/>
      <c r="M1627" s="244"/>
      <c r="N1627" s="244"/>
      <c r="O1627" s="244"/>
      <c r="P1627" s="244"/>
    </row>
    <row r="1628" spans="1:16" hidden="1" x14ac:dyDescent="0.35">
      <c r="A1628" s="244"/>
      <c r="B1628" s="244"/>
      <c r="C1628" s="244"/>
      <c r="D1628" s="244"/>
      <c r="E1628" s="244"/>
      <c r="F1628" s="244"/>
      <c r="G1628" s="244"/>
      <c r="H1628" s="244"/>
      <c r="I1628" s="244"/>
      <c r="J1628" s="244"/>
      <c r="K1628" s="244"/>
      <c r="L1628" s="244"/>
      <c r="M1628" s="244"/>
      <c r="N1628" s="244"/>
      <c r="O1628" s="244"/>
      <c r="P1628" s="244"/>
    </row>
    <row r="1629" spans="1:16" hidden="1" x14ac:dyDescent="0.35">
      <c r="A1629" s="244"/>
      <c r="B1629" s="244"/>
      <c r="C1629" s="244"/>
      <c r="D1629" s="244"/>
      <c r="E1629" s="244"/>
      <c r="F1629" s="244"/>
      <c r="G1629" s="244"/>
      <c r="H1629" s="244"/>
      <c r="I1629" s="244"/>
      <c r="J1629" s="244"/>
      <c r="K1629" s="244"/>
      <c r="L1629" s="244"/>
      <c r="M1629" s="244"/>
      <c r="N1629" s="244"/>
      <c r="O1629" s="244"/>
      <c r="P1629" s="244"/>
    </row>
    <row r="1630" spans="1:16" hidden="1" x14ac:dyDescent="0.35">
      <c r="A1630" s="244"/>
      <c r="B1630" s="244"/>
      <c r="C1630" s="244"/>
      <c r="D1630" s="244"/>
      <c r="E1630" s="244"/>
      <c r="F1630" s="244"/>
      <c r="G1630" s="244"/>
      <c r="H1630" s="244"/>
      <c r="I1630" s="244"/>
      <c r="J1630" s="244"/>
      <c r="K1630" s="244"/>
      <c r="L1630" s="244"/>
      <c r="M1630" s="244"/>
      <c r="N1630" s="244"/>
      <c r="O1630" s="244"/>
      <c r="P1630" s="244"/>
    </row>
    <row r="1631" spans="1:16" hidden="1" x14ac:dyDescent="0.35">
      <c r="A1631" s="244"/>
      <c r="B1631" s="244"/>
      <c r="C1631" s="244"/>
      <c r="D1631" s="244"/>
      <c r="E1631" s="244"/>
      <c r="F1631" s="244"/>
      <c r="G1631" s="244"/>
      <c r="H1631" s="244"/>
      <c r="I1631" s="244"/>
      <c r="J1631" s="244"/>
      <c r="K1631" s="244"/>
      <c r="L1631" s="244"/>
      <c r="M1631" s="244"/>
      <c r="N1631" s="244"/>
      <c r="O1631" s="244"/>
      <c r="P1631" s="244"/>
    </row>
    <row r="1632" spans="1:16" hidden="1" x14ac:dyDescent="0.35">
      <c r="A1632" s="244"/>
      <c r="B1632" s="244"/>
      <c r="C1632" s="244"/>
      <c r="D1632" s="244"/>
      <c r="E1632" s="244"/>
      <c r="F1632" s="244"/>
      <c r="G1632" s="244"/>
      <c r="H1632" s="244"/>
      <c r="I1632" s="244"/>
      <c r="J1632" s="244"/>
      <c r="K1632" s="244"/>
      <c r="L1632" s="244"/>
      <c r="M1632" s="244"/>
      <c r="N1632" s="244"/>
      <c r="O1632" s="244"/>
      <c r="P1632" s="244"/>
    </row>
    <row r="1633" spans="1:16" hidden="1" x14ac:dyDescent="0.35">
      <c r="A1633" s="244"/>
      <c r="B1633" s="244"/>
      <c r="C1633" s="244"/>
      <c r="D1633" s="244"/>
      <c r="E1633" s="244"/>
      <c r="F1633" s="244"/>
      <c r="G1633" s="244"/>
      <c r="H1633" s="244"/>
      <c r="I1633" s="244"/>
      <c r="J1633" s="244"/>
      <c r="K1633" s="244"/>
      <c r="L1633" s="244"/>
      <c r="M1633" s="244"/>
      <c r="N1633" s="244"/>
      <c r="O1633" s="244"/>
      <c r="P1633" s="244"/>
    </row>
    <row r="1634" spans="1:16" hidden="1" x14ac:dyDescent="0.35">
      <c r="A1634" s="244"/>
      <c r="B1634" s="244"/>
      <c r="C1634" s="244"/>
      <c r="D1634" s="244"/>
      <c r="E1634" s="244"/>
      <c r="F1634" s="244"/>
      <c r="G1634" s="244"/>
      <c r="H1634" s="244"/>
      <c r="I1634" s="244"/>
      <c r="J1634" s="244"/>
      <c r="K1634" s="244"/>
      <c r="L1634" s="244"/>
      <c r="M1634" s="244"/>
      <c r="N1634" s="244"/>
      <c r="O1634" s="244"/>
      <c r="P1634" s="244"/>
    </row>
    <row r="1635" spans="1:16" hidden="1" x14ac:dyDescent="0.35">
      <c r="A1635" s="244"/>
      <c r="B1635" s="244"/>
      <c r="C1635" s="244"/>
      <c r="D1635" s="244"/>
      <c r="E1635" s="244"/>
      <c r="F1635" s="244"/>
      <c r="G1635" s="244"/>
      <c r="H1635" s="244"/>
      <c r="I1635" s="244"/>
      <c r="J1635" s="244"/>
      <c r="K1635" s="244"/>
      <c r="L1635" s="244"/>
      <c r="M1635" s="244"/>
      <c r="N1635" s="244"/>
      <c r="O1635" s="244"/>
      <c r="P1635" s="244"/>
    </row>
    <row r="1636" spans="1:16" hidden="1" x14ac:dyDescent="0.35">
      <c r="A1636" s="244"/>
      <c r="B1636" s="244"/>
      <c r="C1636" s="244"/>
      <c r="D1636" s="244"/>
      <c r="E1636" s="244"/>
      <c r="F1636" s="244"/>
      <c r="G1636" s="244"/>
      <c r="H1636" s="244"/>
      <c r="I1636" s="244"/>
      <c r="J1636" s="244"/>
      <c r="K1636" s="244"/>
      <c r="L1636" s="244"/>
      <c r="M1636" s="244"/>
      <c r="N1636" s="244"/>
      <c r="O1636" s="244"/>
      <c r="P1636" s="244"/>
    </row>
    <row r="1637" spans="1:16" hidden="1" x14ac:dyDescent="0.35">
      <c r="A1637" s="244"/>
      <c r="B1637" s="244"/>
      <c r="C1637" s="244"/>
      <c r="D1637" s="244"/>
      <c r="E1637" s="244"/>
      <c r="F1637" s="244"/>
      <c r="G1637" s="244"/>
      <c r="H1637" s="244"/>
      <c r="I1637" s="244"/>
      <c r="J1637" s="244"/>
      <c r="K1637" s="244"/>
      <c r="L1637" s="244"/>
      <c r="M1637" s="244"/>
      <c r="N1637" s="244"/>
      <c r="O1637" s="244"/>
      <c r="P1637" s="244"/>
    </row>
    <row r="1638" spans="1:16" hidden="1" x14ac:dyDescent="0.35">
      <c r="A1638" s="244"/>
      <c r="B1638" s="244"/>
      <c r="C1638" s="244"/>
      <c r="D1638" s="244"/>
      <c r="E1638" s="244"/>
      <c r="F1638" s="244"/>
      <c r="G1638" s="244"/>
      <c r="H1638" s="244"/>
      <c r="I1638" s="244"/>
      <c r="J1638" s="244"/>
      <c r="K1638" s="244"/>
      <c r="L1638" s="244"/>
      <c r="M1638" s="244"/>
      <c r="N1638" s="244"/>
      <c r="O1638" s="244"/>
      <c r="P1638" s="244"/>
    </row>
    <row r="1639" spans="1:16" hidden="1" x14ac:dyDescent="0.35">
      <c r="A1639" s="244"/>
      <c r="B1639" s="244"/>
      <c r="C1639" s="244"/>
      <c r="D1639" s="244"/>
      <c r="E1639" s="244"/>
      <c r="F1639" s="244"/>
      <c r="G1639" s="244"/>
      <c r="H1639" s="244"/>
      <c r="I1639" s="244"/>
      <c r="J1639" s="244"/>
      <c r="K1639" s="244"/>
      <c r="L1639" s="244"/>
      <c r="M1639" s="244"/>
      <c r="N1639" s="244"/>
      <c r="O1639" s="244"/>
      <c r="P1639" s="244"/>
    </row>
    <row r="1640" spans="1:16" hidden="1" x14ac:dyDescent="0.35">
      <c r="A1640" s="244"/>
      <c r="B1640" s="244"/>
      <c r="C1640" s="244"/>
      <c r="D1640" s="244"/>
      <c r="E1640" s="244"/>
      <c r="F1640" s="244"/>
      <c r="G1640" s="244"/>
      <c r="H1640" s="244"/>
      <c r="I1640" s="244"/>
      <c r="J1640" s="244"/>
      <c r="K1640" s="244"/>
      <c r="L1640" s="244"/>
      <c r="M1640" s="244"/>
      <c r="N1640" s="244"/>
      <c r="O1640" s="244"/>
      <c r="P1640" s="244"/>
    </row>
    <row r="1641" spans="1:16" hidden="1" x14ac:dyDescent="0.35">
      <c r="A1641" s="244"/>
      <c r="B1641" s="244"/>
      <c r="C1641" s="244"/>
      <c r="D1641" s="244"/>
      <c r="E1641" s="244"/>
      <c r="F1641" s="244"/>
      <c r="G1641" s="244"/>
      <c r="H1641" s="244"/>
      <c r="I1641" s="244"/>
      <c r="J1641" s="244"/>
      <c r="K1641" s="244"/>
      <c r="L1641" s="244"/>
      <c r="M1641" s="244"/>
      <c r="N1641" s="244"/>
      <c r="O1641" s="244"/>
      <c r="P1641" s="244"/>
    </row>
    <row r="1642" spans="1:16" hidden="1" x14ac:dyDescent="0.35">
      <c r="A1642" s="244"/>
      <c r="B1642" s="244"/>
      <c r="C1642" s="244"/>
      <c r="D1642" s="244"/>
      <c r="E1642" s="244"/>
      <c r="F1642" s="244"/>
      <c r="G1642" s="244"/>
      <c r="H1642" s="244"/>
      <c r="I1642" s="244"/>
      <c r="J1642" s="244"/>
      <c r="K1642" s="244"/>
      <c r="L1642" s="244"/>
      <c r="M1642" s="244"/>
      <c r="N1642" s="244"/>
      <c r="O1642" s="244"/>
      <c r="P1642" s="244"/>
    </row>
    <row r="1643" spans="1:16" hidden="1" x14ac:dyDescent="0.35">
      <c r="A1643" s="244"/>
      <c r="B1643" s="244"/>
      <c r="C1643" s="244"/>
      <c r="D1643" s="244"/>
      <c r="E1643" s="244"/>
      <c r="F1643" s="244"/>
      <c r="G1643" s="244"/>
      <c r="H1643" s="244"/>
      <c r="I1643" s="244"/>
      <c r="J1643" s="244"/>
      <c r="K1643" s="244"/>
      <c r="L1643" s="244"/>
      <c r="M1643" s="244"/>
      <c r="N1643" s="244"/>
      <c r="O1643" s="244"/>
      <c r="P1643" s="244"/>
    </row>
    <row r="1644" spans="1:16" hidden="1" x14ac:dyDescent="0.35">
      <c r="A1644" s="244"/>
      <c r="B1644" s="244"/>
      <c r="C1644" s="244"/>
      <c r="D1644" s="244"/>
      <c r="E1644" s="244"/>
      <c r="F1644" s="244"/>
      <c r="G1644" s="244"/>
      <c r="H1644" s="244"/>
      <c r="I1644" s="244"/>
      <c r="J1644" s="244"/>
      <c r="K1644" s="244"/>
      <c r="L1644" s="244"/>
      <c r="M1644" s="244"/>
      <c r="N1644" s="244"/>
      <c r="O1644" s="244"/>
      <c r="P1644" s="244"/>
    </row>
    <row r="1645" spans="1:16" hidden="1" x14ac:dyDescent="0.35">
      <c r="A1645" s="244"/>
      <c r="B1645" s="244"/>
      <c r="C1645" s="244"/>
      <c r="D1645" s="244"/>
      <c r="E1645" s="244"/>
      <c r="F1645" s="244"/>
      <c r="G1645" s="244"/>
      <c r="H1645" s="244"/>
      <c r="I1645" s="244"/>
      <c r="J1645" s="244"/>
      <c r="K1645" s="244"/>
      <c r="L1645" s="244"/>
      <c r="M1645" s="244"/>
      <c r="N1645" s="244"/>
      <c r="O1645" s="244"/>
      <c r="P1645" s="244"/>
    </row>
    <row r="1646" spans="1:16" hidden="1" x14ac:dyDescent="0.35">
      <c r="A1646" s="244"/>
      <c r="B1646" s="244"/>
      <c r="C1646" s="244"/>
      <c r="D1646" s="244"/>
      <c r="E1646" s="244"/>
      <c r="F1646" s="244"/>
      <c r="G1646" s="244"/>
      <c r="H1646" s="244"/>
      <c r="I1646" s="244"/>
      <c r="J1646" s="244"/>
      <c r="K1646" s="244"/>
      <c r="L1646" s="244"/>
      <c r="M1646" s="244"/>
      <c r="N1646" s="244"/>
      <c r="O1646" s="244"/>
      <c r="P1646" s="244"/>
    </row>
    <row r="1647" spans="1:16" hidden="1" x14ac:dyDescent="0.35">
      <c r="A1647" s="244"/>
      <c r="B1647" s="244"/>
      <c r="C1647" s="244"/>
      <c r="D1647" s="244"/>
      <c r="E1647" s="244"/>
      <c r="F1647" s="244"/>
      <c r="G1647" s="244"/>
      <c r="H1647" s="244"/>
      <c r="I1647" s="244"/>
      <c r="J1647" s="244"/>
      <c r="K1647" s="244"/>
      <c r="L1647" s="244"/>
      <c r="M1647" s="244"/>
      <c r="N1647" s="244"/>
      <c r="O1647" s="244"/>
      <c r="P1647" s="244"/>
    </row>
    <row r="1648" spans="1:16" hidden="1" x14ac:dyDescent="0.35">
      <c r="A1648" s="244"/>
      <c r="B1648" s="244"/>
      <c r="C1648" s="244"/>
      <c r="D1648" s="244"/>
      <c r="E1648" s="244"/>
      <c r="F1648" s="244"/>
      <c r="G1648" s="244"/>
      <c r="H1648" s="244"/>
      <c r="I1648" s="244"/>
      <c r="J1648" s="244"/>
      <c r="K1648" s="244"/>
      <c r="L1648" s="244"/>
      <c r="M1648" s="244"/>
      <c r="N1648" s="244"/>
      <c r="O1648" s="244"/>
      <c r="P1648" s="244"/>
    </row>
    <row r="1649" spans="1:16" hidden="1" x14ac:dyDescent="0.35">
      <c r="A1649" s="244"/>
      <c r="B1649" s="244"/>
      <c r="C1649" s="244"/>
      <c r="D1649" s="244"/>
      <c r="E1649" s="244"/>
      <c r="F1649" s="244"/>
      <c r="G1649" s="244"/>
      <c r="H1649" s="244"/>
      <c r="I1649" s="244"/>
      <c r="J1649" s="244"/>
      <c r="K1649" s="244"/>
      <c r="L1649" s="244"/>
      <c r="M1649" s="244"/>
      <c r="N1649" s="244"/>
      <c r="O1649" s="244"/>
      <c r="P1649" s="244"/>
    </row>
    <row r="1650" spans="1:16" hidden="1" x14ac:dyDescent="0.35">
      <c r="A1650" s="244"/>
      <c r="B1650" s="244"/>
      <c r="C1650" s="244"/>
      <c r="D1650" s="244"/>
      <c r="E1650" s="244"/>
      <c r="F1650" s="244"/>
      <c r="G1650" s="244"/>
      <c r="H1650" s="244"/>
      <c r="I1650" s="244"/>
      <c r="J1650" s="244"/>
      <c r="K1650" s="244"/>
      <c r="L1650" s="244"/>
      <c r="M1650" s="244"/>
      <c r="N1650" s="244"/>
      <c r="O1650" s="244"/>
      <c r="P1650" s="244"/>
    </row>
    <row r="1651" spans="1:16" hidden="1" x14ac:dyDescent="0.35">
      <c r="A1651" s="244"/>
      <c r="B1651" s="244"/>
      <c r="C1651" s="244"/>
      <c r="D1651" s="244"/>
      <c r="E1651" s="244"/>
      <c r="F1651" s="244"/>
      <c r="G1651" s="244"/>
      <c r="H1651" s="244"/>
      <c r="I1651" s="244"/>
      <c r="J1651" s="244"/>
      <c r="K1651" s="244"/>
      <c r="L1651" s="244"/>
      <c r="M1651" s="244"/>
      <c r="N1651" s="244"/>
      <c r="O1651" s="244"/>
      <c r="P1651" s="244"/>
    </row>
    <row r="1652" spans="1:16" hidden="1" x14ac:dyDescent="0.35">
      <c r="A1652" s="244"/>
      <c r="B1652" s="244"/>
      <c r="C1652" s="244"/>
      <c r="D1652" s="244"/>
      <c r="E1652" s="244"/>
      <c r="F1652" s="244"/>
      <c r="G1652" s="244"/>
      <c r="H1652" s="244"/>
      <c r="I1652" s="244"/>
      <c r="J1652" s="244"/>
      <c r="K1652" s="244"/>
      <c r="L1652" s="244"/>
      <c r="M1652" s="244"/>
      <c r="N1652" s="244"/>
      <c r="O1652" s="244"/>
      <c r="P1652" s="244"/>
    </row>
    <row r="1653" spans="1:16" hidden="1" x14ac:dyDescent="0.35">
      <c r="A1653" s="244"/>
      <c r="B1653" s="244"/>
      <c r="C1653" s="244"/>
      <c r="D1653" s="244"/>
      <c r="E1653" s="244"/>
      <c r="F1653" s="244"/>
      <c r="G1653" s="244"/>
      <c r="H1653" s="244"/>
      <c r="I1653" s="244"/>
      <c r="J1653" s="244"/>
      <c r="K1653" s="244"/>
      <c r="L1653" s="244"/>
      <c r="M1653" s="244"/>
      <c r="N1653" s="244"/>
      <c r="O1653" s="244"/>
      <c r="P1653" s="244"/>
    </row>
    <row r="1654" spans="1:16" hidden="1" x14ac:dyDescent="0.35">
      <c r="A1654" s="244"/>
      <c r="B1654" s="244"/>
      <c r="C1654" s="244"/>
      <c r="D1654" s="244"/>
      <c r="E1654" s="244"/>
      <c r="F1654" s="244"/>
      <c r="G1654" s="244"/>
      <c r="H1654" s="244"/>
      <c r="I1654" s="244"/>
      <c r="J1654" s="244"/>
      <c r="K1654" s="244"/>
      <c r="L1654" s="244"/>
      <c r="M1654" s="244"/>
      <c r="N1654" s="244"/>
      <c r="O1654" s="244"/>
      <c r="P1654" s="244"/>
    </row>
    <row r="1655" spans="1:16" hidden="1" x14ac:dyDescent="0.35">
      <c r="A1655" s="244"/>
      <c r="B1655" s="244"/>
      <c r="C1655" s="244"/>
      <c r="D1655" s="244"/>
      <c r="E1655" s="244"/>
      <c r="F1655" s="244"/>
      <c r="G1655" s="244"/>
      <c r="H1655" s="244"/>
      <c r="I1655" s="244"/>
      <c r="J1655" s="244"/>
      <c r="K1655" s="244"/>
      <c r="L1655" s="244"/>
      <c r="M1655" s="244"/>
      <c r="N1655" s="244"/>
      <c r="O1655" s="244"/>
      <c r="P1655" s="244"/>
    </row>
    <row r="1656" spans="1:16" hidden="1" x14ac:dyDescent="0.35">
      <c r="A1656" s="244"/>
      <c r="B1656" s="244"/>
      <c r="C1656" s="244"/>
      <c r="D1656" s="244"/>
      <c r="E1656" s="244"/>
      <c r="F1656" s="244"/>
      <c r="G1656" s="244"/>
      <c r="H1656" s="244"/>
      <c r="I1656" s="244"/>
      <c r="J1656" s="244"/>
      <c r="K1656" s="244"/>
      <c r="L1656" s="244"/>
      <c r="M1656" s="244"/>
      <c r="N1656" s="244"/>
      <c r="O1656" s="244"/>
      <c r="P1656" s="244"/>
    </row>
    <row r="1657" spans="1:16" hidden="1" x14ac:dyDescent="0.35">
      <c r="A1657" s="244"/>
      <c r="B1657" s="244"/>
      <c r="C1657" s="244"/>
      <c r="D1657" s="244"/>
      <c r="E1657" s="244"/>
      <c r="F1657" s="244"/>
      <c r="G1657" s="244"/>
      <c r="H1657" s="244"/>
      <c r="I1657" s="244"/>
      <c r="J1657" s="244"/>
      <c r="K1657" s="244"/>
      <c r="L1657" s="244"/>
      <c r="M1657" s="244"/>
      <c r="N1657" s="244"/>
      <c r="O1657" s="244"/>
      <c r="P1657" s="244"/>
    </row>
    <row r="1658" spans="1:16" hidden="1" x14ac:dyDescent="0.35">
      <c r="A1658" s="244"/>
      <c r="B1658" s="244"/>
      <c r="C1658" s="244"/>
      <c r="D1658" s="244"/>
      <c r="E1658" s="244"/>
      <c r="F1658" s="244"/>
      <c r="G1658" s="244"/>
      <c r="H1658" s="244"/>
      <c r="I1658" s="244"/>
      <c r="J1658" s="244"/>
      <c r="K1658" s="244"/>
      <c r="L1658" s="244"/>
      <c r="M1658" s="244"/>
      <c r="N1658" s="244"/>
      <c r="O1658" s="244"/>
      <c r="P1658" s="244"/>
    </row>
    <row r="1659" spans="1:16" hidden="1" x14ac:dyDescent="0.35">
      <c r="A1659" s="244"/>
      <c r="B1659" s="244"/>
      <c r="C1659" s="244"/>
      <c r="D1659" s="244"/>
      <c r="E1659" s="244"/>
      <c r="F1659" s="244"/>
      <c r="G1659" s="244"/>
      <c r="H1659" s="244"/>
      <c r="I1659" s="244"/>
      <c r="J1659" s="244"/>
      <c r="K1659" s="244"/>
      <c r="L1659" s="244"/>
      <c r="M1659" s="244"/>
      <c r="N1659" s="244"/>
      <c r="O1659" s="244"/>
      <c r="P1659" s="244"/>
    </row>
    <row r="1660" spans="1:16" hidden="1" x14ac:dyDescent="0.35">
      <c r="A1660" s="244"/>
      <c r="B1660" s="244"/>
      <c r="C1660" s="244"/>
      <c r="D1660" s="244"/>
      <c r="E1660" s="244"/>
      <c r="F1660" s="244"/>
      <c r="G1660" s="244"/>
      <c r="H1660" s="244"/>
      <c r="I1660" s="244"/>
      <c r="J1660" s="244"/>
      <c r="K1660" s="244"/>
      <c r="L1660" s="244"/>
      <c r="M1660" s="244"/>
      <c r="N1660" s="244"/>
      <c r="O1660" s="244"/>
      <c r="P1660" s="244"/>
    </row>
    <row r="1661" spans="1:16" hidden="1" x14ac:dyDescent="0.35">
      <c r="A1661" s="244"/>
      <c r="B1661" s="244"/>
      <c r="C1661" s="244"/>
      <c r="D1661" s="244"/>
      <c r="E1661" s="244"/>
      <c r="F1661" s="244"/>
      <c r="G1661" s="244"/>
      <c r="H1661" s="244"/>
      <c r="I1661" s="244"/>
      <c r="J1661" s="244"/>
      <c r="K1661" s="244"/>
      <c r="L1661" s="244"/>
      <c r="M1661" s="244"/>
      <c r="N1661" s="244"/>
      <c r="O1661" s="244"/>
      <c r="P1661" s="244"/>
    </row>
    <row r="1662" spans="1:16" hidden="1" x14ac:dyDescent="0.35">
      <c r="A1662" s="244"/>
      <c r="B1662" s="244"/>
      <c r="C1662" s="244"/>
      <c r="D1662" s="244"/>
      <c r="E1662" s="244"/>
      <c r="F1662" s="244"/>
      <c r="G1662" s="244"/>
      <c r="H1662" s="244"/>
      <c r="I1662" s="244"/>
      <c r="J1662" s="244"/>
      <c r="K1662" s="244"/>
      <c r="L1662" s="244"/>
      <c r="M1662" s="244"/>
      <c r="N1662" s="244"/>
      <c r="O1662" s="244"/>
      <c r="P1662" s="244"/>
    </row>
    <row r="1663" spans="1:16" hidden="1" x14ac:dyDescent="0.35">
      <c r="A1663" s="244"/>
      <c r="B1663" s="244"/>
      <c r="C1663" s="244"/>
      <c r="D1663" s="244"/>
      <c r="E1663" s="244"/>
      <c r="F1663" s="244"/>
      <c r="G1663" s="244"/>
      <c r="H1663" s="244"/>
      <c r="I1663" s="244"/>
      <c r="J1663" s="244"/>
      <c r="K1663" s="244"/>
      <c r="L1663" s="244"/>
      <c r="M1663" s="244"/>
      <c r="N1663" s="244"/>
      <c r="O1663" s="244"/>
      <c r="P1663" s="244"/>
    </row>
    <row r="1664" spans="1:16" hidden="1" x14ac:dyDescent="0.35">
      <c r="A1664" s="244"/>
      <c r="B1664" s="244"/>
      <c r="C1664" s="244"/>
      <c r="D1664" s="244"/>
      <c r="E1664" s="244"/>
      <c r="F1664" s="244"/>
      <c r="G1664" s="244"/>
      <c r="H1664" s="244"/>
      <c r="I1664" s="244"/>
      <c r="J1664" s="244"/>
      <c r="K1664" s="244"/>
      <c r="L1664" s="244"/>
      <c r="M1664" s="244"/>
      <c r="N1664" s="244"/>
      <c r="O1664" s="244"/>
      <c r="P1664" s="244"/>
    </row>
    <row r="1665" spans="1:16" hidden="1" x14ac:dyDescent="0.35">
      <c r="A1665" s="244"/>
      <c r="B1665" s="244"/>
      <c r="C1665" s="244"/>
      <c r="D1665" s="244"/>
      <c r="E1665" s="244"/>
      <c r="F1665" s="244"/>
      <c r="G1665" s="244"/>
      <c r="H1665" s="244"/>
      <c r="I1665" s="244"/>
      <c r="J1665" s="244"/>
      <c r="K1665" s="244"/>
      <c r="L1665" s="244"/>
      <c r="M1665" s="244"/>
      <c r="N1665" s="244"/>
      <c r="O1665" s="244"/>
      <c r="P1665" s="244"/>
    </row>
    <row r="1666" spans="1:16" hidden="1" x14ac:dyDescent="0.35">
      <c r="A1666" s="244"/>
      <c r="B1666" s="244"/>
      <c r="C1666" s="244"/>
      <c r="D1666" s="244"/>
      <c r="E1666" s="244"/>
      <c r="F1666" s="244"/>
      <c r="G1666" s="244"/>
      <c r="H1666" s="244"/>
      <c r="I1666" s="244"/>
      <c r="J1666" s="244"/>
      <c r="K1666" s="244"/>
      <c r="L1666" s="244"/>
      <c r="M1666" s="244"/>
      <c r="N1666" s="244"/>
      <c r="O1666" s="244"/>
      <c r="P1666" s="244"/>
    </row>
    <row r="1667" spans="1:16" hidden="1" x14ac:dyDescent="0.35">
      <c r="A1667" s="244"/>
      <c r="B1667" s="244"/>
      <c r="C1667" s="244"/>
      <c r="D1667" s="244"/>
      <c r="E1667" s="244"/>
      <c r="F1667" s="244"/>
      <c r="G1667" s="244"/>
      <c r="H1667" s="244"/>
      <c r="I1667" s="244"/>
      <c r="J1667" s="244"/>
      <c r="K1667" s="244"/>
      <c r="L1667" s="244"/>
      <c r="M1667" s="244"/>
      <c r="N1667" s="244"/>
      <c r="O1667" s="244"/>
      <c r="P1667" s="244"/>
    </row>
    <row r="1668" spans="1:16" hidden="1" x14ac:dyDescent="0.35">
      <c r="A1668" s="244"/>
      <c r="B1668" s="244"/>
      <c r="C1668" s="244"/>
      <c r="D1668" s="244"/>
      <c r="E1668" s="244"/>
      <c r="F1668" s="244"/>
      <c r="G1668" s="244"/>
      <c r="H1668" s="244"/>
      <c r="I1668" s="244"/>
      <c r="J1668" s="244"/>
      <c r="K1668" s="244"/>
      <c r="L1668" s="244"/>
      <c r="M1668" s="244"/>
      <c r="N1668" s="244"/>
      <c r="O1668" s="244"/>
      <c r="P1668" s="244"/>
    </row>
    <row r="1669" spans="1:16" hidden="1" x14ac:dyDescent="0.35">
      <c r="A1669" s="244"/>
      <c r="B1669" s="244"/>
      <c r="C1669" s="244"/>
      <c r="D1669" s="244"/>
      <c r="E1669" s="244"/>
      <c r="F1669" s="244"/>
      <c r="G1669" s="244"/>
      <c r="H1669" s="244"/>
      <c r="I1669" s="244"/>
      <c r="J1669" s="244"/>
      <c r="K1669" s="244"/>
      <c r="L1669" s="244"/>
      <c r="M1669" s="244"/>
      <c r="N1669" s="244"/>
      <c r="O1669" s="244"/>
      <c r="P1669" s="244"/>
    </row>
    <row r="1670" spans="1:16" hidden="1" x14ac:dyDescent="0.35">
      <c r="A1670" s="244"/>
      <c r="B1670" s="244"/>
      <c r="C1670" s="244"/>
      <c r="D1670" s="244"/>
      <c r="E1670" s="244"/>
      <c r="F1670" s="244"/>
      <c r="G1670" s="244"/>
      <c r="H1670" s="244"/>
      <c r="I1670" s="244"/>
      <c r="J1670" s="244"/>
      <c r="K1670" s="244"/>
      <c r="L1670" s="244"/>
      <c r="M1670" s="244"/>
      <c r="N1670" s="244"/>
      <c r="O1670" s="244"/>
      <c r="P1670" s="244"/>
    </row>
    <row r="1671" spans="1:16" hidden="1" x14ac:dyDescent="0.35">
      <c r="A1671" s="244"/>
      <c r="B1671" s="244"/>
      <c r="C1671" s="244"/>
      <c r="D1671" s="244"/>
      <c r="E1671" s="244"/>
      <c r="F1671" s="244"/>
      <c r="G1671" s="244"/>
      <c r="H1671" s="244"/>
      <c r="I1671" s="244"/>
      <c r="J1671" s="244"/>
      <c r="K1671" s="244"/>
      <c r="L1671" s="244"/>
      <c r="M1671" s="244"/>
      <c r="N1671" s="244"/>
      <c r="O1671" s="244"/>
      <c r="P1671" s="244"/>
    </row>
    <row r="1672" spans="1:16" hidden="1" x14ac:dyDescent="0.35">
      <c r="A1672" s="244"/>
      <c r="B1672" s="244"/>
      <c r="C1672" s="244"/>
      <c r="D1672" s="244"/>
      <c r="E1672" s="244"/>
      <c r="F1672" s="244"/>
      <c r="G1672" s="244"/>
      <c r="H1672" s="244"/>
      <c r="I1672" s="244"/>
      <c r="J1672" s="244"/>
      <c r="K1672" s="244"/>
      <c r="L1672" s="244"/>
      <c r="M1672" s="244"/>
      <c r="N1672" s="244"/>
      <c r="O1672" s="244"/>
      <c r="P1672" s="244"/>
    </row>
    <row r="1673" spans="1:16" hidden="1" x14ac:dyDescent="0.35">
      <c r="A1673" s="244"/>
      <c r="B1673" s="244"/>
      <c r="C1673" s="244"/>
      <c r="D1673" s="244"/>
      <c r="E1673" s="244"/>
      <c r="F1673" s="244"/>
      <c r="G1673" s="244"/>
      <c r="H1673" s="244"/>
      <c r="I1673" s="244"/>
      <c r="J1673" s="244"/>
      <c r="K1673" s="244"/>
      <c r="L1673" s="244"/>
      <c r="M1673" s="244"/>
      <c r="N1673" s="244"/>
      <c r="O1673" s="244"/>
      <c r="P1673" s="244"/>
    </row>
    <row r="1674" spans="1:16" hidden="1" x14ac:dyDescent="0.35">
      <c r="A1674" s="244"/>
      <c r="B1674" s="244"/>
      <c r="C1674" s="244"/>
      <c r="D1674" s="244"/>
      <c r="E1674" s="244"/>
      <c r="F1674" s="244"/>
      <c r="G1674" s="244"/>
      <c r="H1674" s="244"/>
      <c r="I1674" s="244"/>
      <c r="J1674" s="244"/>
      <c r="K1674" s="244"/>
      <c r="L1674" s="244"/>
      <c r="M1674" s="244"/>
      <c r="N1674" s="244"/>
      <c r="O1674" s="244"/>
      <c r="P1674" s="244"/>
    </row>
    <row r="1675" spans="1:16" hidden="1" x14ac:dyDescent="0.35">
      <c r="A1675" s="244"/>
      <c r="B1675" s="244"/>
      <c r="C1675" s="244"/>
      <c r="D1675" s="244"/>
      <c r="E1675" s="244"/>
      <c r="F1675" s="244"/>
      <c r="G1675" s="244"/>
      <c r="H1675" s="244"/>
      <c r="I1675" s="244"/>
      <c r="J1675" s="244"/>
      <c r="K1675" s="244"/>
      <c r="L1675" s="244"/>
      <c r="M1675" s="244"/>
      <c r="N1675" s="244"/>
      <c r="O1675" s="244"/>
      <c r="P1675" s="244"/>
    </row>
    <row r="1676" spans="1:16" hidden="1" x14ac:dyDescent="0.35">
      <c r="A1676" s="244"/>
      <c r="B1676" s="244"/>
      <c r="C1676" s="244"/>
      <c r="D1676" s="244"/>
      <c r="E1676" s="244"/>
      <c r="F1676" s="244"/>
      <c r="G1676" s="244"/>
      <c r="H1676" s="244"/>
      <c r="I1676" s="244"/>
      <c r="J1676" s="244"/>
      <c r="K1676" s="244"/>
      <c r="L1676" s="244"/>
      <c r="M1676" s="244"/>
      <c r="N1676" s="244"/>
      <c r="O1676" s="244"/>
      <c r="P1676" s="244"/>
    </row>
    <row r="1677" spans="1:16" hidden="1" x14ac:dyDescent="0.35">
      <c r="A1677" s="244"/>
      <c r="B1677" s="244"/>
      <c r="C1677" s="244"/>
      <c r="D1677" s="244"/>
      <c r="E1677" s="244"/>
      <c r="F1677" s="244"/>
      <c r="G1677" s="244"/>
      <c r="H1677" s="244"/>
      <c r="I1677" s="244"/>
      <c r="J1677" s="244"/>
      <c r="K1677" s="244"/>
      <c r="L1677" s="244"/>
      <c r="M1677" s="244"/>
      <c r="N1677" s="244"/>
      <c r="O1677" s="244"/>
      <c r="P1677" s="244"/>
    </row>
    <row r="1678" spans="1:16" hidden="1" x14ac:dyDescent="0.35">
      <c r="A1678" s="244"/>
      <c r="B1678" s="244"/>
      <c r="C1678" s="244"/>
      <c r="D1678" s="244"/>
      <c r="E1678" s="244"/>
      <c r="F1678" s="244"/>
      <c r="G1678" s="244"/>
      <c r="H1678" s="244"/>
      <c r="I1678" s="244"/>
      <c r="J1678" s="244"/>
      <c r="K1678" s="244"/>
      <c r="L1678" s="244"/>
      <c r="M1678" s="244"/>
      <c r="N1678" s="244"/>
      <c r="O1678" s="244"/>
      <c r="P1678" s="244"/>
    </row>
    <row r="1679" spans="1:16" hidden="1" x14ac:dyDescent="0.35">
      <c r="A1679" s="244"/>
      <c r="B1679" s="244"/>
      <c r="C1679" s="244"/>
      <c r="D1679" s="244"/>
      <c r="E1679" s="244"/>
      <c r="F1679" s="244"/>
      <c r="G1679" s="244"/>
      <c r="H1679" s="244"/>
      <c r="I1679" s="244"/>
      <c r="J1679" s="244"/>
      <c r="K1679" s="244"/>
      <c r="L1679" s="244"/>
      <c r="M1679" s="244"/>
      <c r="N1679" s="244"/>
      <c r="O1679" s="244"/>
      <c r="P1679" s="244"/>
    </row>
    <row r="1680" spans="1:16" hidden="1" x14ac:dyDescent="0.35">
      <c r="A1680" s="244"/>
      <c r="B1680" s="244"/>
      <c r="C1680" s="244"/>
      <c r="D1680" s="244"/>
      <c r="E1680" s="244"/>
      <c r="F1680" s="244"/>
      <c r="G1680" s="244"/>
      <c r="H1680" s="244"/>
      <c r="I1680" s="244"/>
      <c r="J1680" s="244"/>
      <c r="K1680" s="244"/>
      <c r="L1680" s="244"/>
      <c r="M1680" s="244"/>
      <c r="N1680" s="244"/>
      <c r="O1680" s="244"/>
      <c r="P1680" s="244"/>
    </row>
    <row r="1681" spans="1:16" hidden="1" x14ac:dyDescent="0.35">
      <c r="A1681" s="244"/>
      <c r="B1681" s="244"/>
      <c r="C1681" s="244"/>
      <c r="D1681" s="244"/>
      <c r="E1681" s="244"/>
      <c r="F1681" s="244"/>
      <c r="G1681" s="244"/>
      <c r="H1681" s="244"/>
      <c r="I1681" s="244"/>
      <c r="J1681" s="244"/>
      <c r="K1681" s="244"/>
      <c r="L1681" s="244"/>
      <c r="M1681" s="244"/>
      <c r="N1681" s="244"/>
      <c r="O1681" s="244"/>
      <c r="P1681" s="244"/>
    </row>
    <row r="1682" spans="1:16" hidden="1" x14ac:dyDescent="0.35">
      <c r="A1682" s="244"/>
      <c r="B1682" s="244"/>
      <c r="C1682" s="244"/>
      <c r="D1682" s="244"/>
      <c r="E1682" s="244"/>
      <c r="F1682" s="244"/>
      <c r="G1682" s="244"/>
      <c r="H1682" s="244"/>
      <c r="I1682" s="244"/>
      <c r="J1682" s="244"/>
      <c r="K1682" s="244"/>
      <c r="L1682" s="244"/>
      <c r="M1682" s="244"/>
      <c r="N1682" s="244"/>
      <c r="O1682" s="244"/>
      <c r="P1682" s="244"/>
    </row>
    <row r="1683" spans="1:16" hidden="1" x14ac:dyDescent="0.35">
      <c r="A1683" s="244"/>
      <c r="B1683" s="244"/>
      <c r="C1683" s="244"/>
      <c r="D1683" s="244"/>
      <c r="E1683" s="244"/>
      <c r="F1683" s="244"/>
      <c r="G1683" s="244"/>
      <c r="H1683" s="244"/>
      <c r="I1683" s="244"/>
      <c r="J1683" s="244"/>
      <c r="K1683" s="244"/>
      <c r="L1683" s="244"/>
      <c r="M1683" s="244"/>
      <c r="N1683" s="244"/>
      <c r="O1683" s="244"/>
      <c r="P1683" s="244"/>
    </row>
    <row r="1684" spans="1:16" hidden="1" x14ac:dyDescent="0.35">
      <c r="A1684" s="244"/>
      <c r="B1684" s="244"/>
      <c r="C1684" s="244"/>
      <c r="D1684" s="244"/>
      <c r="E1684" s="244"/>
      <c r="F1684" s="244"/>
      <c r="G1684" s="244"/>
      <c r="H1684" s="244"/>
      <c r="I1684" s="244"/>
      <c r="J1684" s="244"/>
      <c r="K1684" s="244"/>
      <c r="L1684" s="244"/>
      <c r="M1684" s="244"/>
      <c r="N1684" s="244"/>
      <c r="O1684" s="244"/>
      <c r="P1684" s="244"/>
    </row>
    <row r="1685" spans="1:16" hidden="1" x14ac:dyDescent="0.35">
      <c r="A1685" s="244"/>
      <c r="B1685" s="244"/>
      <c r="C1685" s="244"/>
      <c r="D1685" s="244"/>
      <c r="E1685" s="244"/>
      <c r="F1685" s="244"/>
      <c r="G1685" s="244"/>
      <c r="H1685" s="244"/>
      <c r="I1685" s="244"/>
      <c r="J1685" s="244"/>
      <c r="K1685" s="244"/>
      <c r="L1685" s="244"/>
      <c r="M1685" s="244"/>
      <c r="N1685" s="244"/>
      <c r="O1685" s="244"/>
      <c r="P1685" s="244"/>
    </row>
    <row r="1686" spans="1:16" hidden="1" x14ac:dyDescent="0.35">
      <c r="A1686" s="244"/>
      <c r="B1686" s="244"/>
      <c r="C1686" s="244"/>
      <c r="D1686" s="244"/>
      <c r="E1686" s="244"/>
      <c r="F1686" s="244"/>
      <c r="G1686" s="244"/>
      <c r="H1686" s="244"/>
      <c r="I1686" s="244"/>
      <c r="J1686" s="244"/>
      <c r="K1686" s="244"/>
      <c r="L1686" s="244"/>
      <c r="M1686" s="244"/>
      <c r="N1686" s="244"/>
      <c r="O1686" s="244"/>
      <c r="P1686" s="244"/>
    </row>
    <row r="1687" spans="1:16" hidden="1" x14ac:dyDescent="0.35">
      <c r="A1687" s="244"/>
      <c r="B1687" s="244"/>
      <c r="C1687" s="244"/>
      <c r="D1687" s="244"/>
      <c r="E1687" s="244"/>
      <c r="F1687" s="244"/>
      <c r="G1687" s="244"/>
      <c r="H1687" s="244"/>
      <c r="I1687" s="244"/>
      <c r="J1687" s="244"/>
      <c r="K1687" s="244"/>
      <c r="L1687" s="244"/>
      <c r="M1687" s="244"/>
      <c r="N1687" s="244"/>
      <c r="O1687" s="244"/>
      <c r="P1687" s="244"/>
    </row>
    <row r="1688" spans="1:16" hidden="1" x14ac:dyDescent="0.35">
      <c r="A1688" s="244"/>
      <c r="B1688" s="244"/>
      <c r="C1688" s="244"/>
      <c r="D1688" s="244"/>
      <c r="E1688" s="244"/>
      <c r="F1688" s="244"/>
      <c r="G1688" s="244"/>
      <c r="H1688" s="244"/>
      <c r="I1688" s="244"/>
      <c r="J1688" s="244"/>
      <c r="K1688" s="244"/>
      <c r="L1688" s="244"/>
      <c r="M1688" s="244"/>
      <c r="N1688" s="244"/>
      <c r="O1688" s="244"/>
      <c r="P1688" s="244"/>
    </row>
    <row r="1689" spans="1:16" hidden="1" x14ac:dyDescent="0.35">
      <c r="A1689" s="244"/>
      <c r="B1689" s="244"/>
      <c r="C1689" s="244"/>
      <c r="D1689" s="244"/>
      <c r="E1689" s="244"/>
      <c r="F1689" s="244"/>
      <c r="G1689" s="244"/>
      <c r="H1689" s="244"/>
      <c r="I1689" s="244"/>
      <c r="J1689" s="244"/>
      <c r="K1689" s="244"/>
      <c r="L1689" s="244"/>
      <c r="M1689" s="244"/>
      <c r="N1689" s="244"/>
      <c r="O1689" s="244"/>
      <c r="P1689" s="244"/>
    </row>
    <row r="1690" spans="1:16" hidden="1" x14ac:dyDescent="0.35">
      <c r="A1690" s="244"/>
      <c r="B1690" s="244"/>
      <c r="C1690" s="244"/>
      <c r="D1690" s="244"/>
      <c r="E1690" s="244"/>
      <c r="F1690" s="244"/>
      <c r="G1690" s="244"/>
      <c r="H1690" s="244"/>
      <c r="I1690" s="244"/>
      <c r="J1690" s="244"/>
      <c r="K1690" s="244"/>
      <c r="L1690" s="244"/>
      <c r="M1690" s="244"/>
      <c r="N1690" s="244"/>
      <c r="O1690" s="244"/>
      <c r="P1690" s="244"/>
    </row>
    <row r="1691" spans="1:16" hidden="1" x14ac:dyDescent="0.35">
      <c r="A1691" s="244"/>
      <c r="B1691" s="244"/>
      <c r="C1691" s="244"/>
      <c r="D1691" s="244"/>
      <c r="E1691" s="244"/>
      <c r="F1691" s="244"/>
      <c r="G1691" s="244"/>
      <c r="H1691" s="244"/>
      <c r="I1691" s="244"/>
      <c r="J1691" s="244"/>
      <c r="K1691" s="244"/>
      <c r="L1691" s="244"/>
      <c r="M1691" s="244"/>
      <c r="N1691" s="244"/>
      <c r="O1691" s="244"/>
      <c r="P1691" s="244"/>
    </row>
    <row r="1692" spans="1:16" hidden="1" x14ac:dyDescent="0.35">
      <c r="A1692" s="244"/>
      <c r="B1692" s="244"/>
      <c r="C1692" s="244"/>
      <c r="D1692" s="244"/>
      <c r="E1692" s="244"/>
      <c r="F1692" s="244"/>
      <c r="G1692" s="244"/>
      <c r="H1692" s="244"/>
      <c r="I1692" s="244"/>
      <c r="J1692" s="244"/>
      <c r="K1692" s="244"/>
      <c r="L1692" s="244"/>
      <c r="M1692" s="244"/>
      <c r="N1692" s="244"/>
      <c r="O1692" s="244"/>
      <c r="P1692" s="244"/>
    </row>
    <row r="1693" spans="1:16" hidden="1" x14ac:dyDescent="0.35">
      <c r="A1693" s="244"/>
      <c r="B1693" s="244"/>
      <c r="C1693" s="244"/>
      <c r="D1693" s="244"/>
      <c r="E1693" s="244"/>
      <c r="F1693" s="244"/>
      <c r="G1693" s="244"/>
      <c r="H1693" s="244"/>
      <c r="I1693" s="244"/>
      <c r="J1693" s="244"/>
      <c r="K1693" s="244"/>
      <c r="L1693" s="244"/>
      <c r="M1693" s="244"/>
      <c r="N1693" s="244"/>
      <c r="O1693" s="244"/>
      <c r="P1693" s="244"/>
    </row>
    <row r="1694" spans="1:16" hidden="1" x14ac:dyDescent="0.35">
      <c r="A1694" s="244"/>
      <c r="B1694" s="244"/>
      <c r="C1694" s="244"/>
      <c r="D1694" s="244"/>
      <c r="E1694" s="244"/>
      <c r="F1694" s="244"/>
      <c r="G1694" s="244"/>
      <c r="H1694" s="244"/>
      <c r="I1694" s="244"/>
      <c r="J1694" s="244"/>
      <c r="K1694" s="244"/>
      <c r="L1694" s="244"/>
      <c r="M1694" s="244"/>
      <c r="N1694" s="244"/>
      <c r="O1694" s="244"/>
      <c r="P1694" s="244"/>
    </row>
    <row r="1695" spans="1:16" hidden="1" x14ac:dyDescent="0.35">
      <c r="A1695" s="244"/>
      <c r="B1695" s="244"/>
      <c r="C1695" s="244"/>
      <c r="D1695" s="244"/>
      <c r="E1695" s="244"/>
      <c r="F1695" s="244"/>
      <c r="G1695" s="244"/>
      <c r="H1695" s="244"/>
      <c r="I1695" s="244"/>
      <c r="J1695" s="244"/>
      <c r="K1695" s="244"/>
      <c r="L1695" s="244"/>
      <c r="M1695" s="244"/>
      <c r="N1695" s="244"/>
      <c r="O1695" s="244"/>
      <c r="P1695" s="244"/>
    </row>
    <row r="1696" spans="1:16" hidden="1" x14ac:dyDescent="0.35">
      <c r="A1696" s="244"/>
      <c r="B1696" s="244"/>
      <c r="C1696" s="244"/>
      <c r="D1696" s="244"/>
      <c r="E1696" s="244"/>
      <c r="F1696" s="244"/>
      <c r="G1696" s="244"/>
      <c r="H1696" s="244"/>
      <c r="I1696" s="244"/>
      <c r="J1696" s="244"/>
      <c r="K1696" s="244"/>
      <c r="L1696" s="244"/>
      <c r="M1696" s="244"/>
      <c r="N1696" s="244"/>
      <c r="O1696" s="244"/>
      <c r="P1696" s="244"/>
    </row>
    <row r="1697" spans="1:16" hidden="1" x14ac:dyDescent="0.35">
      <c r="A1697" s="244"/>
      <c r="B1697" s="244"/>
      <c r="C1697" s="244"/>
      <c r="D1697" s="244"/>
      <c r="E1697" s="244"/>
      <c r="F1697" s="244"/>
      <c r="G1697" s="244"/>
      <c r="H1697" s="244"/>
      <c r="I1697" s="244"/>
      <c r="J1697" s="244"/>
      <c r="K1697" s="244"/>
      <c r="L1697" s="244"/>
      <c r="M1697" s="244"/>
      <c r="N1697" s="244"/>
      <c r="O1697" s="244"/>
      <c r="P1697" s="244"/>
    </row>
    <row r="1698" spans="1:16" hidden="1" x14ac:dyDescent="0.35">
      <c r="A1698" s="244"/>
      <c r="B1698" s="244"/>
      <c r="C1698" s="244"/>
      <c r="D1698" s="244"/>
      <c r="E1698" s="244"/>
      <c r="F1698" s="244"/>
      <c r="G1698" s="244"/>
      <c r="H1698" s="244"/>
      <c r="I1698" s="244"/>
      <c r="J1698" s="244"/>
      <c r="K1698" s="244"/>
      <c r="L1698" s="244"/>
      <c r="M1698" s="244"/>
      <c r="N1698" s="244"/>
      <c r="O1698" s="244"/>
      <c r="P1698" s="244"/>
    </row>
    <row r="1699" spans="1:16" hidden="1" x14ac:dyDescent="0.35">
      <c r="A1699" s="244"/>
      <c r="B1699" s="244"/>
      <c r="C1699" s="244"/>
      <c r="D1699" s="244"/>
      <c r="E1699" s="244"/>
      <c r="F1699" s="244"/>
      <c r="G1699" s="244"/>
      <c r="H1699" s="244"/>
      <c r="I1699" s="244"/>
      <c r="J1699" s="244"/>
      <c r="K1699" s="244"/>
      <c r="L1699" s="244"/>
      <c r="M1699" s="244"/>
      <c r="N1699" s="244"/>
      <c r="O1699" s="244"/>
      <c r="P1699" s="244"/>
    </row>
    <row r="1700" spans="1:16" hidden="1" x14ac:dyDescent="0.35">
      <c r="A1700" s="244"/>
      <c r="B1700" s="244"/>
      <c r="C1700" s="244"/>
      <c r="D1700" s="244"/>
      <c r="E1700" s="244"/>
      <c r="F1700" s="244"/>
      <c r="G1700" s="244"/>
      <c r="H1700" s="244"/>
      <c r="I1700" s="244"/>
      <c r="J1700" s="244"/>
      <c r="K1700" s="244"/>
      <c r="L1700" s="244"/>
      <c r="M1700" s="244"/>
      <c r="N1700" s="244"/>
      <c r="O1700" s="244"/>
      <c r="P1700" s="244"/>
    </row>
    <row r="1701" spans="1:16" hidden="1" x14ac:dyDescent="0.35">
      <c r="A1701" s="244"/>
      <c r="B1701" s="244"/>
      <c r="C1701" s="244"/>
      <c r="D1701" s="244"/>
      <c r="E1701" s="244"/>
      <c r="F1701" s="244"/>
      <c r="G1701" s="244"/>
      <c r="H1701" s="244"/>
      <c r="I1701" s="244"/>
      <c r="J1701" s="244"/>
      <c r="K1701" s="244"/>
      <c r="L1701" s="244"/>
      <c r="M1701" s="244"/>
      <c r="N1701" s="244"/>
      <c r="O1701" s="244"/>
      <c r="P1701" s="244"/>
    </row>
    <row r="1702" spans="1:16" hidden="1" x14ac:dyDescent="0.35">
      <c r="A1702" s="244"/>
      <c r="B1702" s="244"/>
      <c r="C1702" s="244"/>
      <c r="D1702" s="244"/>
      <c r="E1702" s="244"/>
      <c r="F1702" s="244"/>
      <c r="G1702" s="244"/>
      <c r="H1702" s="244"/>
      <c r="I1702" s="244"/>
      <c r="J1702" s="244"/>
      <c r="K1702" s="244"/>
      <c r="L1702" s="244"/>
      <c r="M1702" s="244"/>
      <c r="N1702" s="244"/>
      <c r="O1702" s="244"/>
      <c r="P1702" s="244"/>
    </row>
    <row r="1703" spans="1:16" hidden="1" x14ac:dyDescent="0.35">
      <c r="A1703" s="244"/>
      <c r="B1703" s="244"/>
      <c r="C1703" s="244"/>
      <c r="D1703" s="244"/>
      <c r="E1703" s="244"/>
      <c r="F1703" s="244"/>
      <c r="G1703" s="244"/>
      <c r="H1703" s="244"/>
      <c r="I1703" s="244"/>
      <c r="J1703" s="244"/>
      <c r="K1703" s="244"/>
      <c r="L1703" s="244"/>
      <c r="M1703" s="244"/>
      <c r="N1703" s="244"/>
      <c r="O1703" s="244"/>
      <c r="P1703" s="244"/>
    </row>
    <row r="1704" spans="1:16" hidden="1" x14ac:dyDescent="0.35">
      <c r="A1704" s="244"/>
      <c r="B1704" s="244"/>
      <c r="C1704" s="244"/>
      <c r="D1704" s="244"/>
      <c r="E1704" s="244"/>
      <c r="F1704" s="244"/>
      <c r="G1704" s="244"/>
      <c r="H1704" s="244"/>
      <c r="I1704" s="244"/>
      <c r="J1704" s="244"/>
      <c r="K1704" s="244"/>
      <c r="L1704" s="244"/>
      <c r="M1704" s="244"/>
      <c r="N1704" s="244"/>
      <c r="O1704" s="244"/>
      <c r="P1704" s="244"/>
    </row>
    <row r="1705" spans="1:16" hidden="1" x14ac:dyDescent="0.35">
      <c r="A1705" s="244"/>
      <c r="B1705" s="244"/>
      <c r="C1705" s="244"/>
      <c r="D1705" s="244"/>
      <c r="E1705" s="244"/>
      <c r="F1705" s="244"/>
      <c r="G1705" s="244"/>
      <c r="H1705" s="244"/>
      <c r="I1705" s="244"/>
      <c r="J1705" s="244"/>
      <c r="K1705" s="244"/>
      <c r="L1705" s="244"/>
      <c r="M1705" s="244"/>
      <c r="N1705" s="244"/>
      <c r="O1705" s="244"/>
      <c r="P1705" s="244"/>
    </row>
    <row r="1706" spans="1:16" hidden="1" x14ac:dyDescent="0.35">
      <c r="A1706" s="244"/>
      <c r="B1706" s="244"/>
      <c r="C1706" s="244"/>
      <c r="D1706" s="244"/>
      <c r="E1706" s="244"/>
      <c r="F1706" s="244"/>
      <c r="G1706" s="244"/>
      <c r="H1706" s="244"/>
      <c r="I1706" s="244"/>
      <c r="J1706" s="244"/>
      <c r="K1706" s="244"/>
      <c r="L1706" s="244"/>
      <c r="M1706" s="244"/>
      <c r="N1706" s="244"/>
      <c r="O1706" s="244"/>
      <c r="P1706" s="244"/>
    </row>
    <row r="1707" spans="1:16" hidden="1" x14ac:dyDescent="0.35">
      <c r="A1707" s="244"/>
      <c r="B1707" s="244"/>
      <c r="C1707" s="244"/>
      <c r="D1707" s="244"/>
      <c r="E1707" s="244"/>
      <c r="F1707" s="244"/>
      <c r="G1707" s="244"/>
      <c r="H1707" s="244"/>
      <c r="I1707" s="244"/>
      <c r="J1707" s="244"/>
      <c r="K1707" s="244"/>
      <c r="L1707" s="244"/>
      <c r="M1707" s="244"/>
      <c r="N1707" s="244"/>
      <c r="O1707" s="244"/>
      <c r="P1707" s="244"/>
    </row>
    <row r="1708" spans="1:16" hidden="1" x14ac:dyDescent="0.35">
      <c r="A1708" s="244"/>
      <c r="B1708" s="244"/>
      <c r="C1708" s="244"/>
      <c r="D1708" s="244"/>
      <c r="E1708" s="244"/>
      <c r="F1708" s="244"/>
      <c r="G1708" s="244"/>
      <c r="H1708" s="244"/>
      <c r="I1708" s="244"/>
      <c r="J1708" s="244"/>
      <c r="K1708" s="244"/>
      <c r="L1708" s="244"/>
      <c r="M1708" s="244"/>
      <c r="N1708" s="244"/>
      <c r="O1708" s="244"/>
      <c r="P1708" s="244"/>
    </row>
    <row r="1709" spans="1:16" hidden="1" x14ac:dyDescent="0.35">
      <c r="A1709" s="244"/>
      <c r="B1709" s="244"/>
      <c r="C1709" s="244"/>
      <c r="D1709" s="244"/>
      <c r="E1709" s="244"/>
      <c r="F1709" s="244"/>
      <c r="G1709" s="244"/>
      <c r="H1709" s="244"/>
      <c r="I1709" s="244"/>
      <c r="J1709" s="244"/>
      <c r="K1709" s="244"/>
      <c r="L1709" s="244"/>
      <c r="M1709" s="244"/>
      <c r="N1709" s="244"/>
      <c r="O1709" s="244"/>
      <c r="P1709" s="244"/>
    </row>
    <row r="1710" spans="1:16" hidden="1" x14ac:dyDescent="0.35">
      <c r="A1710" s="244"/>
      <c r="B1710" s="244"/>
      <c r="C1710" s="244"/>
      <c r="D1710" s="244"/>
      <c r="E1710" s="244"/>
      <c r="F1710" s="244"/>
      <c r="G1710" s="244"/>
      <c r="H1710" s="244"/>
      <c r="I1710" s="244"/>
      <c r="J1710" s="244"/>
      <c r="K1710" s="244"/>
      <c r="L1710" s="244"/>
      <c r="M1710" s="244"/>
      <c r="N1710" s="244"/>
      <c r="O1710" s="244"/>
      <c r="P1710" s="244"/>
    </row>
    <row r="1711" spans="1:16" hidden="1" x14ac:dyDescent="0.35">
      <c r="A1711" s="244"/>
      <c r="B1711" s="244"/>
      <c r="C1711" s="244"/>
      <c r="D1711" s="244"/>
      <c r="E1711" s="244"/>
      <c r="F1711" s="244"/>
      <c r="G1711" s="244"/>
      <c r="H1711" s="244"/>
      <c r="I1711" s="244"/>
      <c r="J1711" s="244"/>
      <c r="K1711" s="244"/>
      <c r="L1711" s="244"/>
      <c r="M1711" s="244"/>
      <c r="N1711" s="244"/>
      <c r="O1711" s="244"/>
      <c r="P1711" s="244"/>
    </row>
    <row r="1712" spans="1:16" hidden="1" x14ac:dyDescent="0.35">
      <c r="A1712" s="244"/>
      <c r="B1712" s="244"/>
      <c r="C1712" s="244"/>
      <c r="D1712" s="244"/>
      <c r="E1712" s="244"/>
      <c r="F1712" s="244"/>
      <c r="G1712" s="244"/>
      <c r="H1712" s="244"/>
      <c r="I1712" s="244"/>
      <c r="J1712" s="244"/>
      <c r="K1712" s="244"/>
      <c r="L1712" s="244"/>
      <c r="M1712" s="244"/>
      <c r="N1712" s="244"/>
      <c r="O1712" s="244"/>
      <c r="P1712" s="244"/>
    </row>
    <row r="1713" spans="1:16" hidden="1" x14ac:dyDescent="0.35">
      <c r="A1713" s="244"/>
      <c r="B1713" s="244"/>
      <c r="C1713" s="244"/>
      <c r="D1713" s="244"/>
      <c r="E1713" s="244"/>
      <c r="F1713" s="244"/>
      <c r="G1713" s="244"/>
      <c r="H1713" s="244"/>
      <c r="I1713" s="244"/>
      <c r="J1713" s="244"/>
      <c r="K1713" s="244"/>
      <c r="L1713" s="244"/>
      <c r="M1713" s="244"/>
      <c r="N1713" s="244"/>
      <c r="O1713" s="244"/>
      <c r="P1713" s="244"/>
    </row>
    <row r="1714" spans="1:16" hidden="1" x14ac:dyDescent="0.35">
      <c r="A1714" s="244"/>
      <c r="B1714" s="244"/>
      <c r="C1714" s="244"/>
      <c r="D1714" s="244"/>
      <c r="E1714" s="244"/>
      <c r="F1714" s="244"/>
      <c r="G1714" s="244"/>
      <c r="H1714" s="244"/>
      <c r="I1714" s="244"/>
      <c r="J1714" s="244"/>
      <c r="K1714" s="244"/>
      <c r="L1714" s="244"/>
      <c r="M1714" s="244"/>
      <c r="N1714" s="244"/>
      <c r="O1714" s="244"/>
      <c r="P1714" s="244"/>
    </row>
    <row r="1715" spans="1:16" hidden="1" x14ac:dyDescent="0.35">
      <c r="A1715" s="244"/>
      <c r="B1715" s="244"/>
      <c r="C1715" s="244"/>
      <c r="D1715" s="244"/>
      <c r="E1715" s="244"/>
      <c r="F1715" s="244"/>
      <c r="G1715" s="244"/>
      <c r="H1715" s="244"/>
      <c r="I1715" s="244"/>
      <c r="J1715" s="244"/>
      <c r="K1715" s="244"/>
      <c r="L1715" s="244"/>
      <c r="M1715" s="244"/>
      <c r="N1715" s="244"/>
      <c r="O1715" s="244"/>
      <c r="P1715" s="244"/>
    </row>
    <row r="1716" spans="1:16" hidden="1" x14ac:dyDescent="0.35">
      <c r="A1716" s="244"/>
      <c r="B1716" s="244"/>
      <c r="C1716" s="244"/>
      <c r="D1716" s="244"/>
      <c r="E1716" s="244"/>
      <c r="F1716" s="244"/>
      <c r="G1716" s="244"/>
      <c r="H1716" s="244"/>
      <c r="I1716" s="244"/>
      <c r="J1716" s="244"/>
      <c r="K1716" s="244"/>
      <c r="L1716" s="244"/>
      <c r="M1716" s="244"/>
      <c r="N1716" s="244"/>
      <c r="O1716" s="244"/>
      <c r="P1716" s="244"/>
    </row>
    <row r="1717" spans="1:16" hidden="1" x14ac:dyDescent="0.35">
      <c r="A1717" s="244"/>
      <c r="B1717" s="244"/>
      <c r="C1717" s="244"/>
      <c r="D1717" s="244"/>
      <c r="E1717" s="244"/>
      <c r="F1717" s="244"/>
      <c r="G1717" s="244"/>
      <c r="H1717" s="244"/>
      <c r="I1717" s="244"/>
      <c r="J1717" s="244"/>
      <c r="K1717" s="244"/>
      <c r="L1717" s="244"/>
      <c r="M1717" s="244"/>
      <c r="N1717" s="244"/>
      <c r="O1717" s="244"/>
      <c r="P1717" s="244"/>
    </row>
    <row r="1718" spans="1:16" hidden="1" x14ac:dyDescent="0.35">
      <c r="A1718" s="244"/>
      <c r="B1718" s="244"/>
      <c r="C1718" s="244"/>
      <c r="D1718" s="244"/>
      <c r="E1718" s="244"/>
      <c r="F1718" s="244"/>
      <c r="G1718" s="244"/>
      <c r="H1718" s="244"/>
      <c r="I1718" s="244"/>
      <c r="J1718" s="244"/>
      <c r="K1718" s="244"/>
      <c r="L1718" s="244"/>
      <c r="M1718" s="244"/>
      <c r="N1718" s="244"/>
      <c r="O1718" s="244"/>
      <c r="P1718" s="244"/>
    </row>
    <row r="1719" spans="1:16" hidden="1" x14ac:dyDescent="0.35">
      <c r="A1719" s="244"/>
      <c r="B1719" s="244"/>
      <c r="C1719" s="244"/>
      <c r="D1719" s="244"/>
      <c r="E1719" s="244"/>
      <c r="F1719" s="244"/>
      <c r="G1719" s="244"/>
      <c r="H1719" s="244"/>
      <c r="I1719" s="244"/>
      <c r="J1719" s="244"/>
      <c r="K1719" s="244"/>
      <c r="L1719" s="244"/>
      <c r="M1719" s="244"/>
      <c r="N1719" s="244"/>
      <c r="O1719" s="244"/>
      <c r="P1719" s="244"/>
    </row>
    <row r="1720" spans="1:16" hidden="1" x14ac:dyDescent="0.35">
      <c r="A1720" s="244"/>
      <c r="B1720" s="244"/>
      <c r="C1720" s="244"/>
      <c r="D1720" s="244"/>
      <c r="E1720" s="244"/>
      <c r="F1720" s="244"/>
      <c r="G1720" s="244"/>
      <c r="H1720" s="244"/>
      <c r="I1720" s="244"/>
      <c r="J1720" s="244"/>
      <c r="K1720" s="244"/>
      <c r="L1720" s="244"/>
      <c r="M1720" s="244"/>
      <c r="N1720" s="244"/>
      <c r="O1720" s="244"/>
      <c r="P1720" s="244"/>
    </row>
    <row r="1721" spans="1:16" hidden="1" x14ac:dyDescent="0.35">
      <c r="A1721" s="244"/>
      <c r="B1721" s="244"/>
      <c r="C1721" s="244"/>
      <c r="D1721" s="244"/>
      <c r="E1721" s="244"/>
      <c r="F1721" s="244"/>
      <c r="G1721" s="244"/>
      <c r="H1721" s="244"/>
      <c r="I1721" s="244"/>
      <c r="J1721" s="244"/>
      <c r="K1721" s="244"/>
      <c r="L1721" s="244"/>
      <c r="M1721" s="244"/>
      <c r="N1721" s="244"/>
      <c r="O1721" s="244"/>
      <c r="P1721" s="244"/>
    </row>
    <row r="1722" spans="1:16" hidden="1" x14ac:dyDescent="0.35">
      <c r="A1722" s="244"/>
      <c r="B1722" s="244"/>
      <c r="C1722" s="244"/>
      <c r="D1722" s="244"/>
      <c r="E1722" s="244"/>
      <c r="F1722" s="244"/>
      <c r="G1722" s="244"/>
      <c r="H1722" s="244"/>
      <c r="I1722" s="244"/>
      <c r="J1722" s="244"/>
      <c r="K1722" s="244"/>
      <c r="L1722" s="244"/>
      <c r="M1722" s="244"/>
      <c r="N1722" s="244"/>
      <c r="O1722" s="244"/>
      <c r="P1722" s="244"/>
    </row>
    <row r="1723" spans="1:16" hidden="1" x14ac:dyDescent="0.35">
      <c r="A1723" s="244"/>
      <c r="B1723" s="244"/>
      <c r="C1723" s="244"/>
      <c r="D1723" s="244"/>
      <c r="E1723" s="244"/>
      <c r="F1723" s="244"/>
      <c r="G1723" s="244"/>
      <c r="H1723" s="244"/>
      <c r="I1723" s="244"/>
      <c r="J1723" s="244"/>
      <c r="K1723" s="244"/>
      <c r="L1723" s="244"/>
      <c r="M1723" s="244"/>
      <c r="N1723" s="244"/>
      <c r="O1723" s="244"/>
      <c r="P1723" s="244"/>
    </row>
    <row r="1724" spans="1:16" hidden="1" x14ac:dyDescent="0.35">
      <c r="A1724" s="244"/>
      <c r="B1724" s="244"/>
      <c r="C1724" s="244"/>
      <c r="D1724" s="244"/>
      <c r="E1724" s="244"/>
      <c r="F1724" s="244"/>
      <c r="G1724" s="244"/>
      <c r="H1724" s="244"/>
      <c r="I1724" s="244"/>
      <c r="J1724" s="244"/>
      <c r="K1724" s="244"/>
      <c r="L1724" s="244"/>
      <c r="M1724" s="244"/>
      <c r="N1724" s="244"/>
      <c r="O1724" s="244"/>
      <c r="P1724" s="244"/>
    </row>
    <row r="1725" spans="1:16" hidden="1" x14ac:dyDescent="0.35">
      <c r="A1725" s="244"/>
      <c r="B1725" s="244"/>
      <c r="C1725" s="244"/>
      <c r="D1725" s="244"/>
      <c r="E1725" s="244"/>
      <c r="F1725" s="244"/>
      <c r="G1725" s="244"/>
      <c r="H1725" s="244"/>
      <c r="I1725" s="244"/>
      <c r="J1725" s="244"/>
      <c r="K1725" s="244"/>
      <c r="L1725" s="244"/>
      <c r="M1725" s="244"/>
      <c r="N1725" s="244"/>
      <c r="O1725" s="244"/>
      <c r="P1725" s="244"/>
    </row>
    <row r="1726" spans="1:16" hidden="1" x14ac:dyDescent="0.35">
      <c r="A1726" s="244"/>
      <c r="B1726" s="244"/>
      <c r="C1726" s="244"/>
      <c r="D1726" s="244"/>
      <c r="E1726" s="244"/>
      <c r="F1726" s="244"/>
      <c r="G1726" s="244"/>
      <c r="H1726" s="244"/>
      <c r="I1726" s="244"/>
      <c r="J1726" s="244"/>
      <c r="K1726" s="244"/>
      <c r="L1726" s="244"/>
      <c r="M1726" s="244"/>
      <c r="N1726" s="244"/>
      <c r="O1726" s="244"/>
      <c r="P1726" s="244"/>
    </row>
    <row r="1727" spans="1:16" hidden="1" x14ac:dyDescent="0.35">
      <c r="A1727" s="244"/>
      <c r="B1727" s="244"/>
      <c r="C1727" s="244"/>
      <c r="D1727" s="244"/>
      <c r="E1727" s="244"/>
      <c r="F1727" s="244"/>
      <c r="G1727" s="244"/>
      <c r="H1727" s="244"/>
      <c r="I1727" s="244"/>
      <c r="J1727" s="244"/>
      <c r="K1727" s="244"/>
      <c r="L1727" s="244"/>
      <c r="M1727" s="244"/>
      <c r="N1727" s="244"/>
      <c r="O1727" s="244"/>
      <c r="P1727" s="244"/>
    </row>
    <row r="1728" spans="1:16" hidden="1" x14ac:dyDescent="0.35">
      <c r="A1728" s="244"/>
      <c r="B1728" s="244"/>
      <c r="C1728" s="244"/>
      <c r="D1728" s="244"/>
      <c r="E1728" s="244"/>
      <c r="F1728" s="244"/>
      <c r="G1728" s="244"/>
      <c r="H1728" s="244"/>
      <c r="I1728" s="244"/>
      <c r="J1728" s="244"/>
      <c r="K1728" s="244"/>
      <c r="L1728" s="244"/>
      <c r="M1728" s="244"/>
      <c r="N1728" s="244"/>
      <c r="O1728" s="244"/>
      <c r="P1728" s="244"/>
    </row>
    <row r="1729" spans="1:16" hidden="1" x14ac:dyDescent="0.35">
      <c r="A1729" s="244"/>
      <c r="B1729" s="244"/>
      <c r="C1729" s="244"/>
      <c r="D1729" s="244"/>
      <c r="E1729" s="244"/>
      <c r="F1729" s="244"/>
      <c r="G1729" s="244"/>
      <c r="H1729" s="244"/>
      <c r="I1729" s="244"/>
      <c r="J1729" s="244"/>
      <c r="K1729" s="244"/>
      <c r="L1729" s="244"/>
      <c r="M1729" s="244"/>
      <c r="N1729" s="244"/>
      <c r="O1729" s="244"/>
      <c r="P1729" s="244"/>
    </row>
    <row r="1730" spans="1:16" hidden="1" x14ac:dyDescent="0.35">
      <c r="A1730" s="244"/>
      <c r="B1730" s="244"/>
      <c r="C1730" s="244"/>
      <c r="D1730" s="244"/>
      <c r="E1730" s="244"/>
      <c r="F1730" s="244"/>
      <c r="G1730" s="244"/>
      <c r="H1730" s="244"/>
      <c r="I1730" s="244"/>
      <c r="J1730" s="244"/>
      <c r="K1730" s="244"/>
      <c r="L1730" s="244"/>
      <c r="M1730" s="244"/>
      <c r="N1730" s="244"/>
      <c r="O1730" s="244"/>
      <c r="P1730" s="244"/>
    </row>
    <row r="1731" spans="1:16" hidden="1" x14ac:dyDescent="0.35">
      <c r="A1731" s="244"/>
      <c r="B1731" s="244"/>
      <c r="C1731" s="244"/>
      <c r="D1731" s="244"/>
      <c r="E1731" s="244"/>
      <c r="F1731" s="244"/>
      <c r="G1731" s="244"/>
      <c r="H1731" s="244"/>
      <c r="I1731" s="244"/>
      <c r="J1731" s="244"/>
      <c r="K1731" s="244"/>
      <c r="L1731" s="244"/>
      <c r="M1731" s="244"/>
      <c r="N1731" s="244"/>
      <c r="O1731" s="244"/>
      <c r="P1731" s="244"/>
    </row>
    <row r="1732" spans="1:16" hidden="1" x14ac:dyDescent="0.35">
      <c r="A1732" s="244"/>
      <c r="B1732" s="244"/>
      <c r="C1732" s="244"/>
      <c r="D1732" s="244"/>
      <c r="E1732" s="244"/>
      <c r="F1732" s="244"/>
      <c r="G1732" s="244"/>
      <c r="H1732" s="244"/>
      <c r="I1732" s="244"/>
      <c r="J1732" s="244"/>
      <c r="K1732" s="244"/>
      <c r="L1732" s="244"/>
      <c r="M1732" s="244"/>
      <c r="N1732" s="244"/>
      <c r="O1732" s="244"/>
      <c r="P1732" s="244"/>
    </row>
    <row r="1733" spans="1:16" hidden="1" x14ac:dyDescent="0.35">
      <c r="A1733" s="244"/>
      <c r="B1733" s="244"/>
      <c r="C1733" s="244"/>
      <c r="D1733" s="244"/>
      <c r="E1733" s="244"/>
      <c r="F1733" s="244"/>
      <c r="G1733" s="244"/>
      <c r="H1733" s="244"/>
      <c r="I1733" s="244"/>
      <c r="J1733" s="244"/>
      <c r="K1733" s="244"/>
      <c r="L1733" s="244"/>
      <c r="M1733" s="244"/>
      <c r="N1733" s="244"/>
      <c r="O1733" s="244"/>
      <c r="P1733" s="244"/>
    </row>
    <row r="1734" spans="1:16" hidden="1" x14ac:dyDescent="0.35">
      <c r="A1734" s="244"/>
      <c r="B1734" s="244"/>
      <c r="C1734" s="244"/>
      <c r="D1734" s="244"/>
      <c r="E1734" s="244"/>
      <c r="F1734" s="244"/>
      <c r="G1734" s="244"/>
      <c r="H1734" s="244"/>
      <c r="I1734" s="244"/>
      <c r="J1734" s="244"/>
      <c r="K1734" s="244"/>
      <c r="L1734" s="244"/>
      <c r="M1734" s="244"/>
      <c r="N1734" s="244"/>
      <c r="O1734" s="244"/>
      <c r="P1734" s="244"/>
    </row>
    <row r="1735" spans="1:16" hidden="1" x14ac:dyDescent="0.35">
      <c r="A1735" s="244"/>
      <c r="B1735" s="244"/>
      <c r="C1735" s="244"/>
      <c r="D1735" s="244"/>
      <c r="E1735" s="244"/>
      <c r="F1735" s="244"/>
      <c r="G1735" s="244"/>
      <c r="H1735" s="244"/>
      <c r="I1735" s="244"/>
      <c r="J1735" s="244"/>
      <c r="K1735" s="244"/>
      <c r="L1735" s="244"/>
      <c r="M1735" s="244"/>
      <c r="N1735" s="244"/>
      <c r="O1735" s="244"/>
      <c r="P1735" s="244"/>
    </row>
    <row r="1736" spans="1:16" hidden="1" x14ac:dyDescent="0.35">
      <c r="A1736" s="244"/>
      <c r="B1736" s="244"/>
      <c r="C1736" s="244"/>
      <c r="D1736" s="244"/>
      <c r="E1736" s="244"/>
      <c r="F1736" s="244"/>
      <c r="G1736" s="244"/>
      <c r="H1736" s="244"/>
      <c r="I1736" s="244"/>
      <c r="J1736" s="244"/>
      <c r="K1736" s="244"/>
      <c r="L1736" s="244"/>
      <c r="M1736" s="244"/>
      <c r="N1736" s="244"/>
      <c r="O1736" s="244"/>
      <c r="P1736" s="244"/>
    </row>
    <row r="1737" spans="1:16" hidden="1" x14ac:dyDescent="0.35">
      <c r="A1737" s="244"/>
      <c r="B1737" s="244"/>
      <c r="C1737" s="244"/>
      <c r="D1737" s="244"/>
      <c r="E1737" s="244"/>
      <c r="F1737" s="244"/>
      <c r="G1737" s="244"/>
      <c r="H1737" s="244"/>
      <c r="I1737" s="244"/>
      <c r="J1737" s="244"/>
      <c r="K1737" s="244"/>
      <c r="L1737" s="244"/>
      <c r="M1737" s="244"/>
      <c r="N1737" s="244"/>
      <c r="O1737" s="244"/>
      <c r="P1737" s="244"/>
    </row>
    <row r="1738" spans="1:16" hidden="1" x14ac:dyDescent="0.35">
      <c r="A1738" s="244"/>
      <c r="B1738" s="244"/>
      <c r="C1738" s="244"/>
      <c r="D1738" s="244"/>
      <c r="E1738" s="244"/>
      <c r="F1738" s="244"/>
      <c r="G1738" s="244"/>
      <c r="H1738" s="244"/>
      <c r="I1738" s="244"/>
      <c r="J1738" s="244"/>
      <c r="K1738" s="244"/>
      <c r="L1738" s="244"/>
      <c r="M1738" s="244"/>
      <c r="N1738" s="244"/>
      <c r="O1738" s="244"/>
      <c r="P1738" s="244"/>
    </row>
    <row r="1739" spans="1:16" hidden="1" x14ac:dyDescent="0.35">
      <c r="A1739" s="244"/>
      <c r="B1739" s="244"/>
      <c r="C1739" s="244"/>
      <c r="D1739" s="244"/>
      <c r="E1739" s="244"/>
      <c r="F1739" s="244"/>
      <c r="G1739" s="244"/>
      <c r="H1739" s="244"/>
      <c r="I1739" s="244"/>
      <c r="J1739" s="244"/>
      <c r="K1739" s="244"/>
      <c r="L1739" s="244"/>
      <c r="M1739" s="244"/>
      <c r="N1739" s="244"/>
      <c r="O1739" s="244"/>
      <c r="P1739" s="244"/>
    </row>
    <row r="1740" spans="1:16" hidden="1" x14ac:dyDescent="0.35">
      <c r="A1740" s="244"/>
      <c r="B1740" s="244"/>
      <c r="C1740" s="244"/>
      <c r="D1740" s="244"/>
      <c r="E1740" s="244"/>
      <c r="F1740" s="244"/>
      <c r="G1740" s="244"/>
      <c r="H1740" s="244"/>
      <c r="I1740" s="244"/>
      <c r="J1740" s="244"/>
      <c r="K1740" s="244"/>
      <c r="L1740" s="244"/>
      <c r="M1740" s="244"/>
      <c r="N1740" s="244"/>
      <c r="O1740" s="244"/>
      <c r="P1740" s="244"/>
    </row>
    <row r="1741" spans="1:16" hidden="1" x14ac:dyDescent="0.35">
      <c r="A1741" s="244"/>
      <c r="B1741" s="244"/>
      <c r="C1741" s="244"/>
      <c r="D1741" s="244"/>
      <c r="E1741" s="244"/>
      <c r="F1741" s="244"/>
      <c r="G1741" s="244"/>
      <c r="H1741" s="244"/>
      <c r="I1741" s="244"/>
      <c r="J1741" s="244"/>
      <c r="K1741" s="244"/>
      <c r="L1741" s="244"/>
      <c r="M1741" s="244"/>
      <c r="N1741" s="244"/>
      <c r="O1741" s="244"/>
      <c r="P1741" s="244"/>
    </row>
    <row r="1742" spans="1:16" hidden="1" x14ac:dyDescent="0.35">
      <c r="A1742" s="244"/>
      <c r="B1742" s="244"/>
      <c r="C1742" s="244"/>
      <c r="D1742" s="244"/>
      <c r="E1742" s="244"/>
      <c r="F1742" s="244"/>
      <c r="G1742" s="244"/>
      <c r="H1742" s="244"/>
      <c r="I1742" s="244"/>
      <c r="J1742" s="244"/>
      <c r="K1742" s="244"/>
      <c r="L1742" s="244"/>
      <c r="M1742" s="244"/>
      <c r="N1742" s="244"/>
      <c r="O1742" s="244"/>
      <c r="P1742" s="244"/>
    </row>
    <row r="1743" spans="1:16" hidden="1" x14ac:dyDescent="0.35">
      <c r="A1743" s="244"/>
      <c r="B1743" s="244"/>
      <c r="C1743" s="244"/>
      <c r="D1743" s="244"/>
      <c r="E1743" s="244"/>
      <c r="F1743" s="244"/>
      <c r="G1743" s="244"/>
      <c r="H1743" s="244"/>
      <c r="I1743" s="244"/>
      <c r="J1743" s="244"/>
      <c r="K1743" s="244"/>
      <c r="L1743" s="244"/>
      <c r="M1743" s="244"/>
      <c r="N1743" s="244"/>
      <c r="O1743" s="244"/>
      <c r="P1743" s="244"/>
    </row>
    <row r="1744" spans="1:16" hidden="1" x14ac:dyDescent="0.35">
      <c r="A1744" s="244"/>
      <c r="B1744" s="244"/>
      <c r="C1744" s="244"/>
      <c r="D1744" s="244"/>
      <c r="E1744" s="244"/>
      <c r="F1744" s="244"/>
      <c r="G1744" s="244"/>
      <c r="H1744" s="244"/>
      <c r="I1744" s="244"/>
      <c r="J1744" s="244"/>
      <c r="K1744" s="244"/>
      <c r="L1744" s="244"/>
      <c r="M1744" s="244"/>
      <c r="N1744" s="244"/>
      <c r="O1744" s="244"/>
      <c r="P1744" s="244"/>
    </row>
    <row r="1745" spans="1:16" hidden="1" x14ac:dyDescent="0.35">
      <c r="A1745" s="244"/>
      <c r="B1745" s="244"/>
      <c r="C1745" s="244"/>
      <c r="D1745" s="244"/>
      <c r="E1745" s="244"/>
      <c r="F1745" s="244"/>
      <c r="G1745" s="244"/>
      <c r="H1745" s="244"/>
      <c r="I1745" s="244"/>
      <c r="J1745" s="244"/>
      <c r="K1745" s="244"/>
      <c r="L1745" s="244"/>
      <c r="M1745" s="244"/>
      <c r="N1745" s="244"/>
      <c r="O1745" s="244"/>
      <c r="P1745" s="244"/>
    </row>
    <row r="1746" spans="1:16" hidden="1" x14ac:dyDescent="0.35">
      <c r="A1746" s="244"/>
      <c r="B1746" s="244"/>
      <c r="C1746" s="244"/>
      <c r="D1746" s="244"/>
      <c r="E1746" s="244"/>
      <c r="F1746" s="244"/>
      <c r="G1746" s="244"/>
      <c r="H1746" s="244"/>
      <c r="I1746" s="244"/>
      <c r="J1746" s="244"/>
      <c r="K1746" s="244"/>
      <c r="L1746" s="244"/>
      <c r="M1746" s="244"/>
      <c r="N1746" s="244"/>
      <c r="O1746" s="244"/>
      <c r="P1746" s="244"/>
    </row>
    <row r="1747" spans="1:16" hidden="1" x14ac:dyDescent="0.35">
      <c r="A1747" s="244"/>
      <c r="B1747" s="244"/>
      <c r="C1747" s="244"/>
      <c r="D1747" s="244"/>
      <c r="E1747" s="244"/>
      <c r="F1747" s="244"/>
      <c r="G1747" s="244"/>
      <c r="H1747" s="244"/>
      <c r="I1747" s="244"/>
      <c r="J1747" s="244"/>
      <c r="K1747" s="244"/>
      <c r="L1747" s="244"/>
      <c r="M1747" s="244"/>
      <c r="N1747" s="244"/>
      <c r="O1747" s="244"/>
      <c r="P1747" s="244"/>
    </row>
    <row r="1748" spans="1:16" hidden="1" x14ac:dyDescent="0.35">
      <c r="A1748" s="244"/>
      <c r="B1748" s="244"/>
      <c r="C1748" s="244"/>
      <c r="D1748" s="244"/>
      <c r="E1748" s="244"/>
      <c r="F1748" s="244"/>
      <c r="G1748" s="244"/>
      <c r="H1748" s="244"/>
      <c r="I1748" s="244"/>
      <c r="J1748" s="244"/>
      <c r="K1748" s="244"/>
      <c r="L1748" s="244"/>
      <c r="M1748" s="244"/>
      <c r="N1748" s="244"/>
      <c r="O1748" s="244"/>
      <c r="P1748" s="244"/>
    </row>
    <row r="1749" spans="1:16" hidden="1" x14ac:dyDescent="0.35">
      <c r="A1749" s="244"/>
      <c r="B1749" s="244"/>
      <c r="C1749" s="244"/>
      <c r="D1749" s="244"/>
      <c r="E1749" s="244"/>
      <c r="F1749" s="244"/>
      <c r="G1749" s="244"/>
      <c r="H1749" s="244"/>
      <c r="I1749" s="244"/>
      <c r="J1749" s="244"/>
      <c r="K1749" s="244"/>
      <c r="L1749" s="244"/>
      <c r="M1749" s="244"/>
      <c r="N1749" s="244"/>
      <c r="O1749" s="244"/>
      <c r="P1749" s="244"/>
    </row>
    <row r="1750" spans="1:16" hidden="1" x14ac:dyDescent="0.35">
      <c r="A1750" s="244"/>
      <c r="B1750" s="244"/>
      <c r="C1750" s="244"/>
      <c r="D1750" s="244"/>
      <c r="E1750" s="244"/>
      <c r="F1750" s="244"/>
      <c r="G1750" s="244"/>
      <c r="H1750" s="244"/>
      <c r="I1750" s="244"/>
      <c r="J1750" s="244"/>
      <c r="K1750" s="244"/>
      <c r="L1750" s="244"/>
      <c r="M1750" s="244"/>
      <c r="N1750" s="244"/>
      <c r="O1750" s="244"/>
      <c r="P1750" s="244"/>
    </row>
    <row r="1751" spans="1:16" hidden="1" x14ac:dyDescent="0.35">
      <c r="A1751" s="244"/>
      <c r="B1751" s="244"/>
      <c r="C1751" s="244"/>
      <c r="D1751" s="244"/>
      <c r="E1751" s="244"/>
      <c r="F1751" s="244"/>
      <c r="G1751" s="244"/>
      <c r="H1751" s="244"/>
      <c r="I1751" s="244"/>
      <c r="J1751" s="244"/>
      <c r="K1751" s="244"/>
      <c r="L1751" s="244"/>
      <c r="M1751" s="244"/>
      <c r="N1751" s="244"/>
      <c r="O1751" s="244"/>
      <c r="P1751" s="244"/>
    </row>
    <row r="1752" spans="1:16" hidden="1" x14ac:dyDescent="0.35">
      <c r="A1752" s="244"/>
      <c r="B1752" s="244"/>
      <c r="C1752" s="244"/>
      <c r="D1752" s="244"/>
      <c r="E1752" s="244"/>
      <c r="F1752" s="244"/>
      <c r="G1752" s="244"/>
      <c r="H1752" s="244"/>
      <c r="I1752" s="244"/>
      <c r="J1752" s="244"/>
      <c r="K1752" s="244"/>
      <c r="L1752" s="244"/>
      <c r="M1752" s="244"/>
      <c r="N1752" s="244"/>
      <c r="O1752" s="244"/>
      <c r="P1752" s="244"/>
    </row>
    <row r="1753" spans="1:16" hidden="1" x14ac:dyDescent="0.35">
      <c r="A1753" s="244"/>
      <c r="B1753" s="244"/>
      <c r="C1753" s="244"/>
      <c r="D1753" s="244"/>
      <c r="E1753" s="244"/>
      <c r="F1753" s="244"/>
      <c r="G1753" s="244"/>
      <c r="H1753" s="244"/>
      <c r="I1753" s="244"/>
      <c r="J1753" s="244"/>
      <c r="K1753" s="244"/>
      <c r="L1753" s="244"/>
      <c r="M1753" s="244"/>
      <c r="N1753" s="244"/>
      <c r="O1753" s="244"/>
      <c r="P1753" s="244"/>
    </row>
    <row r="1754" spans="1:16" hidden="1" x14ac:dyDescent="0.35">
      <c r="A1754" s="244"/>
      <c r="B1754" s="244"/>
      <c r="C1754" s="244"/>
      <c r="D1754" s="244"/>
      <c r="E1754" s="244"/>
      <c r="F1754" s="244"/>
      <c r="G1754" s="244"/>
      <c r="H1754" s="244"/>
      <c r="I1754" s="244"/>
      <c r="J1754" s="244"/>
      <c r="K1754" s="244"/>
      <c r="L1754" s="244"/>
      <c r="M1754" s="244"/>
      <c r="N1754" s="244"/>
      <c r="O1754" s="244"/>
      <c r="P1754" s="244"/>
    </row>
    <row r="1755" spans="1:16" hidden="1" x14ac:dyDescent="0.35">
      <c r="A1755" s="244"/>
      <c r="B1755" s="244"/>
      <c r="C1755" s="244"/>
      <c r="D1755" s="244"/>
      <c r="E1755" s="244"/>
      <c r="F1755" s="244"/>
      <c r="G1755" s="244"/>
      <c r="H1755" s="244"/>
      <c r="I1755" s="244"/>
      <c r="J1755" s="244"/>
      <c r="K1755" s="244"/>
      <c r="L1755" s="244"/>
      <c r="M1755" s="244"/>
      <c r="N1755" s="244"/>
      <c r="O1755" s="244"/>
      <c r="P1755" s="244"/>
    </row>
    <row r="1756" spans="1:16" hidden="1" x14ac:dyDescent="0.35">
      <c r="A1756" s="244"/>
      <c r="B1756" s="244"/>
      <c r="C1756" s="244"/>
      <c r="D1756" s="244"/>
      <c r="E1756" s="244"/>
      <c r="F1756" s="244"/>
      <c r="G1756" s="244"/>
      <c r="H1756" s="244"/>
      <c r="I1756" s="244"/>
      <c r="J1756" s="244"/>
      <c r="K1756" s="244"/>
      <c r="L1756" s="244"/>
      <c r="M1756" s="244"/>
      <c r="N1756" s="244"/>
      <c r="O1756" s="244"/>
      <c r="P1756" s="244"/>
    </row>
    <row r="1757" spans="1:16" hidden="1" x14ac:dyDescent="0.35">
      <c r="A1757" s="244"/>
      <c r="B1757" s="244"/>
      <c r="C1757" s="244"/>
      <c r="D1757" s="244"/>
      <c r="E1757" s="244"/>
      <c r="F1757" s="244"/>
      <c r="G1757" s="244"/>
      <c r="H1757" s="244"/>
      <c r="I1757" s="244"/>
      <c r="J1757" s="244"/>
      <c r="K1757" s="244"/>
      <c r="L1757" s="244"/>
      <c r="M1757" s="244"/>
      <c r="N1757" s="244"/>
      <c r="O1757" s="244"/>
      <c r="P1757" s="244"/>
    </row>
    <row r="1758" spans="1:16" hidden="1" x14ac:dyDescent="0.35">
      <c r="A1758" s="244"/>
      <c r="B1758" s="244"/>
      <c r="C1758" s="244"/>
      <c r="D1758" s="244"/>
      <c r="E1758" s="244"/>
      <c r="F1758" s="244"/>
      <c r="G1758" s="244"/>
      <c r="H1758" s="244"/>
      <c r="I1758" s="244"/>
      <c r="J1758" s="244"/>
      <c r="K1758" s="244"/>
      <c r="L1758" s="244"/>
      <c r="M1758" s="244"/>
      <c r="N1758" s="244"/>
      <c r="O1758" s="244"/>
      <c r="P1758" s="244"/>
    </row>
    <row r="1759" spans="1:16" hidden="1" x14ac:dyDescent="0.35">
      <c r="A1759" s="244"/>
      <c r="B1759" s="244"/>
      <c r="C1759" s="244"/>
      <c r="D1759" s="244"/>
      <c r="E1759" s="244"/>
      <c r="F1759" s="244"/>
      <c r="G1759" s="244"/>
      <c r="H1759" s="244"/>
      <c r="I1759" s="244"/>
      <c r="J1759" s="244"/>
      <c r="K1759" s="244"/>
      <c r="L1759" s="244"/>
      <c r="M1759" s="244"/>
      <c r="N1759" s="244"/>
      <c r="O1759" s="244"/>
      <c r="P1759" s="244"/>
    </row>
    <row r="1760" spans="1:16" hidden="1" x14ac:dyDescent="0.35">
      <c r="A1760" s="244"/>
      <c r="B1760" s="244"/>
      <c r="C1760" s="244"/>
      <c r="D1760" s="244"/>
      <c r="E1760" s="244"/>
      <c r="F1760" s="244"/>
      <c r="G1760" s="244"/>
      <c r="H1760" s="244"/>
      <c r="I1760" s="244"/>
      <c r="J1760" s="244"/>
      <c r="K1760" s="244"/>
      <c r="L1760" s="244"/>
      <c r="M1760" s="244"/>
      <c r="N1760" s="244"/>
      <c r="O1760" s="244"/>
      <c r="P1760" s="244"/>
    </row>
    <row r="1761" spans="1:16" hidden="1" x14ac:dyDescent="0.35">
      <c r="A1761" s="244"/>
      <c r="B1761" s="244"/>
      <c r="C1761" s="244"/>
      <c r="D1761" s="244"/>
      <c r="E1761" s="244"/>
      <c r="F1761" s="244"/>
      <c r="G1761" s="244"/>
      <c r="H1761" s="244"/>
      <c r="I1761" s="244"/>
      <c r="J1761" s="244"/>
      <c r="K1761" s="244"/>
      <c r="L1761" s="244"/>
      <c r="M1761" s="244"/>
      <c r="N1761" s="244"/>
      <c r="O1761" s="244"/>
      <c r="P1761" s="244"/>
    </row>
    <row r="1762" spans="1:16" hidden="1" x14ac:dyDescent="0.35">
      <c r="A1762" s="244"/>
      <c r="B1762" s="244"/>
      <c r="C1762" s="244"/>
      <c r="D1762" s="244"/>
      <c r="E1762" s="244"/>
      <c r="F1762" s="244"/>
      <c r="G1762" s="244"/>
      <c r="H1762" s="244"/>
      <c r="I1762" s="244"/>
      <c r="J1762" s="244"/>
      <c r="K1762" s="244"/>
      <c r="L1762" s="244"/>
      <c r="M1762" s="244"/>
      <c r="N1762" s="244"/>
      <c r="O1762" s="244"/>
      <c r="P1762" s="244"/>
    </row>
    <row r="1763" spans="1:16" hidden="1" x14ac:dyDescent="0.35">
      <c r="A1763" s="244"/>
      <c r="B1763" s="244"/>
      <c r="C1763" s="244"/>
      <c r="D1763" s="244"/>
      <c r="E1763" s="244"/>
      <c r="F1763" s="244"/>
      <c r="G1763" s="244"/>
      <c r="H1763" s="244"/>
      <c r="I1763" s="244"/>
      <c r="J1763" s="244"/>
      <c r="K1763" s="244"/>
      <c r="L1763" s="244"/>
      <c r="M1763" s="244"/>
      <c r="N1763" s="244"/>
      <c r="O1763" s="244"/>
      <c r="P1763" s="244"/>
    </row>
    <row r="1764" spans="1:16" hidden="1" x14ac:dyDescent="0.35">
      <c r="A1764" s="244"/>
      <c r="B1764" s="244"/>
      <c r="C1764" s="244"/>
      <c r="D1764" s="244"/>
      <c r="E1764" s="244"/>
      <c r="F1764" s="244"/>
      <c r="G1764" s="244"/>
      <c r="H1764" s="244"/>
      <c r="I1764" s="244"/>
      <c r="J1764" s="244"/>
      <c r="K1764" s="244"/>
      <c r="L1764" s="244"/>
      <c r="M1764" s="244"/>
      <c r="N1764" s="244"/>
      <c r="O1764" s="244"/>
      <c r="P1764" s="244"/>
    </row>
    <row r="1765" spans="1:16" hidden="1" x14ac:dyDescent="0.35">
      <c r="A1765" s="244"/>
      <c r="B1765" s="244"/>
      <c r="C1765" s="244"/>
      <c r="D1765" s="244"/>
      <c r="E1765" s="244"/>
      <c r="F1765" s="244"/>
      <c r="G1765" s="244"/>
      <c r="H1765" s="244"/>
      <c r="I1765" s="244"/>
      <c r="J1765" s="244"/>
      <c r="K1765" s="244"/>
      <c r="L1765" s="244"/>
      <c r="M1765" s="244"/>
      <c r="N1765" s="244"/>
      <c r="O1765" s="244"/>
      <c r="P1765" s="244"/>
    </row>
    <row r="1766" spans="1:16" hidden="1" x14ac:dyDescent="0.35">
      <c r="A1766" s="244"/>
      <c r="B1766" s="244"/>
      <c r="C1766" s="244"/>
      <c r="D1766" s="244"/>
      <c r="E1766" s="244"/>
      <c r="F1766" s="244"/>
      <c r="G1766" s="244"/>
      <c r="H1766" s="244"/>
      <c r="I1766" s="244"/>
      <c r="J1766" s="244"/>
      <c r="K1766" s="244"/>
      <c r="L1766" s="244"/>
      <c r="M1766" s="244"/>
      <c r="N1766" s="244"/>
      <c r="O1766" s="244"/>
      <c r="P1766" s="244"/>
    </row>
    <row r="1767" spans="1:16" hidden="1" x14ac:dyDescent="0.35">
      <c r="A1767" s="244"/>
      <c r="B1767" s="244"/>
      <c r="C1767" s="244"/>
      <c r="D1767" s="244"/>
      <c r="E1767" s="244"/>
      <c r="F1767" s="244"/>
      <c r="G1767" s="244"/>
      <c r="H1767" s="244"/>
      <c r="I1767" s="244"/>
      <c r="J1767" s="244"/>
      <c r="K1767" s="244"/>
      <c r="L1767" s="244"/>
      <c r="M1767" s="244"/>
      <c r="N1767" s="244"/>
      <c r="O1767" s="244"/>
      <c r="P1767" s="244"/>
    </row>
    <row r="1768" spans="1:16" hidden="1" x14ac:dyDescent="0.35">
      <c r="A1768" s="244"/>
      <c r="B1768" s="244"/>
      <c r="C1768" s="244"/>
      <c r="D1768" s="244"/>
      <c r="E1768" s="244"/>
      <c r="F1768" s="244"/>
      <c r="G1768" s="244"/>
      <c r="H1768" s="244"/>
      <c r="I1768" s="244"/>
      <c r="J1768" s="244"/>
      <c r="K1768" s="244"/>
      <c r="L1768" s="244"/>
      <c r="M1768" s="244"/>
      <c r="N1768" s="244"/>
      <c r="O1768" s="244"/>
      <c r="P1768" s="244"/>
    </row>
    <row r="1769" spans="1:16" hidden="1" x14ac:dyDescent="0.35">
      <c r="A1769" s="244"/>
      <c r="B1769" s="244"/>
      <c r="C1769" s="244"/>
      <c r="D1769" s="244"/>
      <c r="E1769" s="244"/>
      <c r="F1769" s="244"/>
      <c r="G1769" s="244"/>
      <c r="H1769" s="244"/>
      <c r="I1769" s="244"/>
      <c r="J1769" s="244"/>
      <c r="K1769" s="244"/>
      <c r="L1769" s="244"/>
      <c r="M1769" s="244"/>
      <c r="N1769" s="244"/>
      <c r="O1769" s="244"/>
      <c r="P1769" s="244"/>
    </row>
    <row r="1770" spans="1:16" hidden="1" x14ac:dyDescent="0.35">
      <c r="A1770" s="244"/>
      <c r="B1770" s="244"/>
      <c r="C1770" s="244"/>
      <c r="D1770" s="244"/>
      <c r="E1770" s="244"/>
      <c r="F1770" s="244"/>
      <c r="G1770" s="244"/>
      <c r="H1770" s="244"/>
      <c r="I1770" s="244"/>
      <c r="J1770" s="244"/>
      <c r="K1770" s="244"/>
      <c r="L1770" s="244"/>
      <c r="M1770" s="244"/>
      <c r="N1770" s="244"/>
      <c r="O1770" s="244"/>
      <c r="P1770" s="244"/>
    </row>
    <row r="1771" spans="1:16" hidden="1" x14ac:dyDescent="0.35">
      <c r="A1771" s="244"/>
      <c r="B1771" s="244"/>
      <c r="C1771" s="244"/>
      <c r="D1771" s="244"/>
      <c r="E1771" s="244"/>
      <c r="F1771" s="244"/>
      <c r="G1771" s="244"/>
      <c r="H1771" s="244"/>
      <c r="I1771" s="244"/>
      <c r="J1771" s="244"/>
      <c r="K1771" s="244"/>
      <c r="L1771" s="244"/>
      <c r="M1771" s="244"/>
      <c r="N1771" s="244"/>
      <c r="O1771" s="244"/>
      <c r="P1771" s="244"/>
    </row>
    <row r="1772" spans="1:16" hidden="1" x14ac:dyDescent="0.35">
      <c r="A1772" s="244"/>
      <c r="B1772" s="244"/>
      <c r="C1772" s="244"/>
      <c r="D1772" s="244"/>
      <c r="E1772" s="244"/>
      <c r="F1772" s="244"/>
      <c r="G1772" s="244"/>
      <c r="H1772" s="244"/>
      <c r="I1772" s="244"/>
      <c r="J1772" s="244"/>
      <c r="K1772" s="244"/>
      <c r="L1772" s="244"/>
      <c r="M1772" s="244"/>
      <c r="N1772" s="244"/>
      <c r="O1772" s="244"/>
      <c r="P1772" s="244"/>
    </row>
    <row r="1773" spans="1:16" hidden="1" x14ac:dyDescent="0.35">
      <c r="A1773" s="244"/>
      <c r="B1773" s="244"/>
      <c r="C1773" s="244"/>
      <c r="D1773" s="244"/>
      <c r="E1773" s="244"/>
      <c r="F1773" s="244"/>
      <c r="G1773" s="244"/>
      <c r="H1773" s="244"/>
      <c r="I1773" s="244"/>
      <c r="J1773" s="244"/>
      <c r="K1773" s="244"/>
      <c r="L1773" s="244"/>
      <c r="M1773" s="244"/>
      <c r="N1773" s="244"/>
      <c r="O1773" s="244"/>
      <c r="P1773" s="244"/>
    </row>
    <row r="1774" spans="1:16" hidden="1" x14ac:dyDescent="0.35">
      <c r="A1774" s="244"/>
      <c r="B1774" s="244"/>
      <c r="C1774" s="244"/>
      <c r="D1774" s="244"/>
      <c r="E1774" s="244"/>
      <c r="F1774" s="244"/>
      <c r="G1774" s="244"/>
      <c r="H1774" s="244"/>
      <c r="I1774" s="244"/>
      <c r="J1774" s="244"/>
      <c r="K1774" s="244"/>
      <c r="L1774" s="244"/>
      <c r="M1774" s="244"/>
      <c r="N1774" s="244"/>
      <c r="O1774" s="244"/>
      <c r="P1774" s="244"/>
    </row>
    <row r="1775" spans="1:16" hidden="1" x14ac:dyDescent="0.35">
      <c r="A1775" s="244"/>
      <c r="B1775" s="244"/>
      <c r="C1775" s="244"/>
      <c r="D1775" s="244"/>
      <c r="E1775" s="244"/>
      <c r="F1775" s="244"/>
      <c r="G1775" s="244"/>
      <c r="H1775" s="244"/>
      <c r="I1775" s="244"/>
      <c r="J1775" s="244"/>
      <c r="K1775" s="244"/>
      <c r="L1775" s="244"/>
      <c r="M1775" s="244"/>
      <c r="N1775" s="244"/>
      <c r="O1775" s="244"/>
      <c r="P1775" s="244"/>
    </row>
    <row r="1776" spans="1:16" hidden="1" x14ac:dyDescent="0.35">
      <c r="A1776" s="244"/>
      <c r="B1776" s="244"/>
      <c r="C1776" s="244"/>
      <c r="D1776" s="244"/>
      <c r="E1776" s="244"/>
      <c r="F1776" s="244"/>
      <c r="G1776" s="244"/>
      <c r="H1776" s="244"/>
      <c r="I1776" s="244"/>
      <c r="J1776" s="244"/>
      <c r="K1776" s="244"/>
      <c r="L1776" s="244"/>
      <c r="M1776" s="244"/>
      <c r="N1776" s="244"/>
      <c r="O1776" s="244"/>
      <c r="P1776" s="244"/>
    </row>
    <row r="1777" spans="1:16" hidden="1" x14ac:dyDescent="0.35">
      <c r="A1777" s="244"/>
      <c r="B1777" s="244"/>
      <c r="C1777" s="244"/>
      <c r="D1777" s="244"/>
      <c r="E1777" s="244"/>
      <c r="F1777" s="244"/>
      <c r="G1777" s="244"/>
      <c r="H1777" s="244"/>
      <c r="I1777" s="244"/>
      <c r="J1777" s="244"/>
      <c r="K1777" s="244"/>
      <c r="L1777" s="244"/>
      <c r="M1777" s="244"/>
      <c r="N1777" s="244"/>
      <c r="O1777" s="244"/>
      <c r="P1777" s="244"/>
    </row>
    <row r="1778" spans="1:16" hidden="1" x14ac:dyDescent="0.35">
      <c r="A1778" s="244"/>
      <c r="B1778" s="244"/>
      <c r="C1778" s="244"/>
      <c r="D1778" s="244"/>
      <c r="E1778" s="244"/>
      <c r="F1778" s="244"/>
      <c r="G1778" s="244"/>
      <c r="H1778" s="244"/>
      <c r="I1778" s="244"/>
      <c r="J1778" s="244"/>
      <c r="K1778" s="244"/>
      <c r="L1778" s="244"/>
      <c r="M1778" s="244"/>
      <c r="N1778" s="244"/>
      <c r="O1778" s="244"/>
      <c r="P1778" s="244"/>
    </row>
    <row r="1779" spans="1:16" hidden="1" x14ac:dyDescent="0.35">
      <c r="A1779" s="244"/>
      <c r="B1779" s="244"/>
      <c r="C1779" s="244"/>
      <c r="D1779" s="244"/>
      <c r="E1779" s="244"/>
      <c r="F1779" s="244"/>
      <c r="G1779" s="244"/>
      <c r="H1779" s="244"/>
      <c r="I1779" s="244"/>
      <c r="J1779" s="244"/>
      <c r="K1779" s="244"/>
      <c r="L1779" s="244"/>
      <c r="M1779" s="244"/>
      <c r="N1779" s="244"/>
      <c r="O1779" s="244"/>
      <c r="P1779" s="244"/>
    </row>
    <row r="1780" spans="1:16" hidden="1" x14ac:dyDescent="0.35">
      <c r="A1780" s="244"/>
      <c r="B1780" s="244"/>
      <c r="C1780" s="244"/>
      <c r="D1780" s="244"/>
      <c r="E1780" s="244"/>
      <c r="F1780" s="244"/>
      <c r="G1780" s="244"/>
      <c r="H1780" s="244"/>
      <c r="I1780" s="244"/>
      <c r="J1780" s="244"/>
      <c r="K1780" s="244"/>
      <c r="L1780" s="244"/>
      <c r="M1780" s="244"/>
      <c r="N1780" s="244"/>
      <c r="O1780" s="244"/>
      <c r="P1780" s="244"/>
    </row>
    <row r="1781" spans="1:16" hidden="1" x14ac:dyDescent="0.35">
      <c r="A1781" s="244"/>
      <c r="B1781" s="244"/>
      <c r="C1781" s="244"/>
      <c r="D1781" s="244"/>
      <c r="E1781" s="244"/>
      <c r="F1781" s="244"/>
      <c r="G1781" s="244"/>
      <c r="H1781" s="244"/>
      <c r="I1781" s="244"/>
      <c r="J1781" s="244"/>
      <c r="K1781" s="244"/>
      <c r="L1781" s="244"/>
      <c r="M1781" s="244"/>
      <c r="N1781" s="244"/>
      <c r="O1781" s="244"/>
      <c r="P1781" s="244"/>
    </row>
    <row r="1782" spans="1:16" hidden="1" x14ac:dyDescent="0.35">
      <c r="A1782" s="244"/>
      <c r="B1782" s="244"/>
      <c r="C1782" s="244"/>
      <c r="D1782" s="244"/>
      <c r="E1782" s="244"/>
      <c r="F1782" s="244"/>
      <c r="G1782" s="244"/>
      <c r="H1782" s="244"/>
      <c r="I1782" s="244"/>
      <c r="J1782" s="244"/>
      <c r="K1782" s="244"/>
      <c r="L1782" s="244"/>
      <c r="M1782" s="244"/>
      <c r="N1782" s="244"/>
      <c r="O1782" s="244"/>
      <c r="P1782" s="244"/>
    </row>
    <row r="1783" spans="1:16" hidden="1" x14ac:dyDescent="0.35">
      <c r="A1783" s="244"/>
      <c r="B1783" s="244"/>
      <c r="C1783" s="244"/>
      <c r="D1783" s="244"/>
      <c r="E1783" s="244"/>
      <c r="F1783" s="244"/>
      <c r="G1783" s="244"/>
      <c r="H1783" s="244"/>
      <c r="I1783" s="244"/>
      <c r="J1783" s="244"/>
      <c r="K1783" s="244"/>
      <c r="L1783" s="244"/>
      <c r="M1783" s="244"/>
      <c r="N1783" s="244"/>
      <c r="O1783" s="244"/>
      <c r="P1783" s="244"/>
    </row>
    <row r="1784" spans="1:16" hidden="1" x14ac:dyDescent="0.35">
      <c r="A1784" s="244"/>
      <c r="B1784" s="244"/>
      <c r="C1784" s="244"/>
      <c r="D1784" s="244"/>
      <c r="E1784" s="244"/>
      <c r="F1784" s="244"/>
      <c r="G1784" s="244"/>
      <c r="H1784" s="244"/>
      <c r="I1784" s="244"/>
      <c r="J1784" s="244"/>
      <c r="K1784" s="244"/>
      <c r="L1784" s="244"/>
      <c r="M1784" s="244"/>
      <c r="N1784" s="244"/>
      <c r="O1784" s="244"/>
      <c r="P1784" s="244"/>
    </row>
    <row r="1785" spans="1:16" hidden="1" x14ac:dyDescent="0.35">
      <c r="A1785" s="244"/>
      <c r="B1785" s="244"/>
      <c r="C1785" s="244"/>
      <c r="D1785" s="244"/>
      <c r="E1785" s="244"/>
      <c r="F1785" s="244"/>
      <c r="G1785" s="244"/>
      <c r="H1785" s="244"/>
      <c r="I1785" s="244"/>
      <c r="J1785" s="244"/>
      <c r="K1785" s="244"/>
      <c r="L1785" s="244"/>
      <c r="M1785" s="244"/>
      <c r="N1785" s="244"/>
      <c r="O1785" s="244"/>
      <c r="P1785" s="244"/>
    </row>
    <row r="1786" spans="1:16" hidden="1" x14ac:dyDescent="0.35">
      <c r="A1786" s="244"/>
      <c r="B1786" s="244"/>
      <c r="C1786" s="244"/>
      <c r="D1786" s="244"/>
      <c r="E1786" s="244"/>
      <c r="F1786" s="244"/>
      <c r="G1786" s="244"/>
      <c r="H1786" s="244"/>
      <c r="I1786" s="244"/>
      <c r="J1786" s="244"/>
      <c r="K1786" s="244"/>
      <c r="L1786" s="244"/>
      <c r="M1786" s="244"/>
      <c r="N1786" s="244"/>
      <c r="O1786" s="244"/>
      <c r="P1786" s="244"/>
    </row>
    <row r="1787" spans="1:16" hidden="1" x14ac:dyDescent="0.35">
      <c r="A1787" s="244"/>
      <c r="B1787" s="244"/>
      <c r="C1787" s="244"/>
      <c r="D1787" s="244"/>
      <c r="E1787" s="244"/>
      <c r="F1787" s="244"/>
      <c r="G1787" s="244"/>
      <c r="H1787" s="244"/>
      <c r="I1787" s="244"/>
      <c r="J1787" s="244"/>
      <c r="K1787" s="244"/>
      <c r="L1787" s="244"/>
      <c r="M1787" s="244"/>
      <c r="N1787" s="244"/>
      <c r="O1787" s="244"/>
      <c r="P1787" s="244"/>
    </row>
    <row r="1788" spans="1:16" hidden="1" x14ac:dyDescent="0.35">
      <c r="A1788" s="244"/>
      <c r="B1788" s="244"/>
      <c r="C1788" s="244"/>
      <c r="D1788" s="244"/>
      <c r="E1788" s="244"/>
      <c r="F1788" s="244"/>
      <c r="G1788" s="244"/>
      <c r="H1788" s="244"/>
      <c r="I1788" s="244"/>
      <c r="J1788" s="244"/>
      <c r="K1788" s="244"/>
      <c r="L1788" s="244"/>
      <c r="M1788" s="244"/>
      <c r="N1788" s="244"/>
      <c r="O1788" s="244"/>
      <c r="P1788" s="244"/>
    </row>
    <row r="1789" spans="1:16" hidden="1" x14ac:dyDescent="0.35">
      <c r="A1789" s="244"/>
      <c r="B1789" s="244"/>
      <c r="C1789" s="244"/>
      <c r="D1789" s="244"/>
      <c r="E1789" s="244"/>
      <c r="F1789" s="244"/>
      <c r="G1789" s="244"/>
      <c r="H1789" s="244"/>
      <c r="I1789" s="244"/>
      <c r="J1789" s="244"/>
      <c r="K1789" s="244"/>
      <c r="L1789" s="244"/>
      <c r="M1789" s="244"/>
      <c r="N1789" s="244"/>
      <c r="O1789" s="244"/>
      <c r="P1789" s="244"/>
    </row>
    <row r="1790" spans="1:16" hidden="1" x14ac:dyDescent="0.35">
      <c r="A1790" s="244"/>
      <c r="B1790" s="244"/>
      <c r="C1790" s="244"/>
      <c r="D1790" s="244"/>
      <c r="E1790" s="244"/>
      <c r="F1790" s="244"/>
      <c r="G1790" s="244"/>
      <c r="H1790" s="244"/>
      <c r="I1790" s="244"/>
      <c r="J1790" s="244"/>
      <c r="K1790" s="244"/>
      <c r="L1790" s="244"/>
      <c r="M1790" s="244"/>
      <c r="N1790" s="244"/>
      <c r="O1790" s="244"/>
      <c r="P1790" s="244"/>
    </row>
    <row r="1791" spans="1:16" hidden="1" x14ac:dyDescent="0.35">
      <c r="A1791" s="244"/>
      <c r="B1791" s="244"/>
      <c r="C1791" s="244"/>
      <c r="D1791" s="244"/>
      <c r="E1791" s="244"/>
      <c r="F1791" s="244"/>
      <c r="G1791" s="244"/>
      <c r="H1791" s="244"/>
      <c r="I1791" s="244"/>
      <c r="J1791" s="244"/>
      <c r="K1791" s="244"/>
      <c r="L1791" s="244"/>
      <c r="M1791" s="244"/>
      <c r="N1791" s="244"/>
      <c r="O1791" s="244"/>
      <c r="P1791" s="244"/>
    </row>
    <row r="1792" spans="1:16" hidden="1" x14ac:dyDescent="0.35">
      <c r="A1792" s="244"/>
      <c r="B1792" s="244"/>
      <c r="C1792" s="244"/>
      <c r="D1792" s="244"/>
      <c r="E1792" s="244"/>
      <c r="F1792" s="244"/>
      <c r="G1792" s="244"/>
      <c r="H1792" s="244"/>
      <c r="I1792" s="244"/>
      <c r="J1792" s="244"/>
      <c r="K1792" s="244"/>
      <c r="L1792" s="244"/>
      <c r="M1792" s="244"/>
      <c r="N1792" s="244"/>
      <c r="O1792" s="244"/>
      <c r="P1792" s="244"/>
    </row>
    <row r="1793" spans="1:16" hidden="1" x14ac:dyDescent="0.35">
      <c r="A1793" s="244"/>
      <c r="B1793" s="244"/>
      <c r="C1793" s="244"/>
      <c r="D1793" s="244"/>
      <c r="E1793" s="244"/>
      <c r="F1793" s="244"/>
      <c r="G1793" s="244"/>
      <c r="H1793" s="244"/>
      <c r="I1793" s="244"/>
      <c r="J1793" s="244"/>
      <c r="K1793" s="244"/>
      <c r="L1793" s="244"/>
      <c r="M1793" s="244"/>
      <c r="N1793" s="244"/>
      <c r="O1793" s="244"/>
      <c r="P1793" s="244"/>
    </row>
    <row r="1794" spans="1:16" hidden="1" x14ac:dyDescent="0.35">
      <c r="A1794" s="244"/>
      <c r="B1794" s="244"/>
      <c r="C1794" s="244"/>
      <c r="D1794" s="244"/>
      <c r="E1794" s="244"/>
      <c r="F1794" s="244"/>
      <c r="G1794" s="244"/>
      <c r="H1794" s="244"/>
      <c r="I1794" s="244"/>
      <c r="J1794" s="244"/>
      <c r="K1794" s="244"/>
      <c r="L1794" s="244"/>
      <c r="M1794" s="244"/>
      <c r="N1794" s="244"/>
      <c r="O1794" s="244"/>
      <c r="P1794" s="244"/>
    </row>
    <row r="1795" spans="1:16" hidden="1" x14ac:dyDescent="0.35">
      <c r="A1795" s="244"/>
      <c r="B1795" s="244"/>
      <c r="C1795" s="244"/>
      <c r="D1795" s="244"/>
      <c r="E1795" s="244"/>
      <c r="F1795" s="244"/>
      <c r="G1795" s="244"/>
      <c r="H1795" s="244"/>
      <c r="I1795" s="244"/>
      <c r="J1795" s="244"/>
      <c r="K1795" s="244"/>
      <c r="L1795" s="244"/>
      <c r="M1795" s="244"/>
      <c r="N1795" s="244"/>
      <c r="O1795" s="244"/>
      <c r="P1795" s="244"/>
    </row>
    <row r="1796" spans="1:16" hidden="1" x14ac:dyDescent="0.35">
      <c r="A1796" s="244"/>
      <c r="B1796" s="244"/>
      <c r="C1796" s="244"/>
      <c r="D1796" s="244"/>
      <c r="E1796" s="244"/>
      <c r="F1796" s="244"/>
      <c r="G1796" s="244"/>
      <c r="H1796" s="244"/>
      <c r="I1796" s="244"/>
      <c r="J1796" s="244"/>
      <c r="K1796" s="244"/>
      <c r="L1796" s="244"/>
      <c r="M1796" s="244"/>
      <c r="N1796" s="244"/>
      <c r="O1796" s="244"/>
      <c r="P1796" s="244"/>
    </row>
    <row r="1797" spans="1:16" hidden="1" x14ac:dyDescent="0.35">
      <c r="A1797" s="244"/>
      <c r="B1797" s="244"/>
      <c r="C1797" s="244"/>
      <c r="D1797" s="244"/>
      <c r="E1797" s="244"/>
      <c r="F1797" s="244"/>
      <c r="G1797" s="244"/>
      <c r="H1797" s="244"/>
      <c r="I1797" s="244"/>
      <c r="J1797" s="244"/>
      <c r="K1797" s="244"/>
      <c r="L1797" s="244"/>
      <c r="M1797" s="244"/>
      <c r="N1797" s="244"/>
      <c r="O1797" s="244"/>
      <c r="P1797" s="244"/>
    </row>
    <row r="1798" spans="1:16" hidden="1" x14ac:dyDescent="0.35">
      <c r="A1798" s="244"/>
      <c r="B1798" s="244"/>
      <c r="C1798" s="244"/>
      <c r="D1798" s="244"/>
      <c r="E1798" s="244"/>
      <c r="F1798" s="244"/>
      <c r="G1798" s="244"/>
      <c r="H1798" s="244"/>
      <c r="I1798" s="244"/>
      <c r="J1798" s="244"/>
      <c r="K1798" s="244"/>
      <c r="L1798" s="244"/>
      <c r="M1798" s="244"/>
      <c r="N1798" s="244"/>
      <c r="O1798" s="244"/>
      <c r="P1798" s="244"/>
    </row>
    <row r="1799" spans="1:16" hidden="1" x14ac:dyDescent="0.35">
      <c r="A1799" s="244"/>
      <c r="B1799" s="244"/>
      <c r="C1799" s="244"/>
      <c r="D1799" s="244"/>
      <c r="E1799" s="244"/>
      <c r="F1799" s="244"/>
      <c r="G1799" s="244"/>
      <c r="H1799" s="244"/>
      <c r="I1799" s="244"/>
      <c r="J1799" s="244"/>
      <c r="K1799" s="244"/>
      <c r="L1799" s="244"/>
      <c r="M1799" s="244"/>
      <c r="N1799" s="244"/>
      <c r="O1799" s="244"/>
      <c r="P1799" s="244"/>
    </row>
    <row r="1800" spans="1:16" hidden="1" x14ac:dyDescent="0.35">
      <c r="A1800" s="244"/>
      <c r="B1800" s="244"/>
      <c r="C1800" s="244"/>
      <c r="D1800" s="244"/>
      <c r="E1800" s="244"/>
      <c r="F1800" s="244"/>
      <c r="G1800" s="244"/>
      <c r="H1800" s="244"/>
      <c r="I1800" s="244"/>
      <c r="J1800" s="244"/>
      <c r="K1800" s="244"/>
      <c r="L1800" s="244"/>
      <c r="M1800" s="244"/>
      <c r="N1800" s="244"/>
      <c r="O1800" s="244"/>
      <c r="P1800" s="244"/>
    </row>
    <row r="1801" spans="1:16" hidden="1" x14ac:dyDescent="0.35">
      <c r="A1801" s="244"/>
      <c r="B1801" s="244"/>
      <c r="C1801" s="244"/>
      <c r="D1801" s="244"/>
      <c r="E1801" s="244"/>
      <c r="F1801" s="244"/>
      <c r="G1801" s="244"/>
      <c r="H1801" s="244"/>
      <c r="I1801" s="244"/>
      <c r="J1801" s="244"/>
      <c r="K1801" s="244"/>
      <c r="L1801" s="244"/>
      <c r="M1801" s="244"/>
      <c r="N1801" s="244"/>
      <c r="O1801" s="244"/>
      <c r="P1801" s="244"/>
    </row>
    <row r="1802" spans="1:16" hidden="1" x14ac:dyDescent="0.35">
      <c r="A1802" s="244"/>
      <c r="B1802" s="244"/>
      <c r="C1802" s="244"/>
      <c r="D1802" s="244"/>
      <c r="E1802" s="244"/>
      <c r="F1802" s="244"/>
      <c r="G1802" s="244"/>
      <c r="H1802" s="244"/>
      <c r="I1802" s="244"/>
      <c r="J1802" s="244"/>
      <c r="K1802" s="244"/>
      <c r="L1802" s="244"/>
      <c r="M1802" s="244"/>
      <c r="N1802" s="244"/>
      <c r="O1802" s="244"/>
      <c r="P1802" s="244"/>
    </row>
    <row r="1803" spans="1:16" hidden="1" x14ac:dyDescent="0.35">
      <c r="A1803" s="244"/>
      <c r="B1803" s="244"/>
      <c r="C1803" s="244"/>
      <c r="D1803" s="244"/>
      <c r="E1803" s="244"/>
      <c r="F1803" s="244"/>
      <c r="G1803" s="244"/>
      <c r="H1803" s="244"/>
      <c r="I1803" s="244"/>
      <c r="J1803" s="244"/>
      <c r="K1803" s="244"/>
      <c r="L1803" s="244"/>
      <c r="M1803" s="244"/>
      <c r="N1803" s="244"/>
      <c r="O1803" s="244"/>
      <c r="P1803" s="244"/>
    </row>
    <row r="1804" spans="1:16" hidden="1" x14ac:dyDescent="0.35">
      <c r="A1804" s="244"/>
      <c r="B1804" s="244"/>
      <c r="C1804" s="244"/>
      <c r="D1804" s="244"/>
      <c r="E1804" s="244"/>
      <c r="F1804" s="244"/>
      <c r="G1804" s="244"/>
      <c r="H1804" s="244"/>
      <c r="I1804" s="244"/>
      <c r="J1804" s="244"/>
      <c r="K1804" s="244"/>
      <c r="L1804" s="244"/>
      <c r="M1804" s="244"/>
      <c r="N1804" s="244"/>
      <c r="O1804" s="244"/>
      <c r="P1804" s="244"/>
    </row>
    <row r="1805" spans="1:16" hidden="1" x14ac:dyDescent="0.35">
      <c r="A1805" s="244"/>
      <c r="B1805" s="244"/>
      <c r="C1805" s="244"/>
      <c r="D1805" s="244"/>
      <c r="E1805" s="244"/>
      <c r="F1805" s="244"/>
      <c r="G1805" s="244"/>
      <c r="H1805" s="244"/>
      <c r="I1805" s="244"/>
      <c r="J1805" s="244"/>
      <c r="K1805" s="244"/>
      <c r="L1805" s="244"/>
      <c r="M1805" s="244"/>
      <c r="N1805" s="244"/>
      <c r="O1805" s="244"/>
      <c r="P1805" s="244"/>
    </row>
    <row r="1806" spans="1:16" hidden="1" x14ac:dyDescent="0.35">
      <c r="A1806" s="244"/>
      <c r="B1806" s="244"/>
      <c r="C1806" s="244"/>
      <c r="D1806" s="244"/>
      <c r="E1806" s="244"/>
      <c r="F1806" s="244"/>
      <c r="G1806" s="244"/>
      <c r="H1806" s="244"/>
      <c r="I1806" s="244"/>
      <c r="J1806" s="244"/>
      <c r="K1806" s="244"/>
      <c r="L1806" s="244"/>
      <c r="M1806" s="244"/>
      <c r="N1806" s="244"/>
      <c r="O1806" s="244"/>
      <c r="P1806" s="244"/>
    </row>
    <row r="1807" spans="1:16" hidden="1" x14ac:dyDescent="0.35">
      <c r="A1807" s="244"/>
      <c r="B1807" s="244"/>
      <c r="C1807" s="244"/>
      <c r="D1807" s="244"/>
      <c r="E1807" s="244"/>
      <c r="F1807" s="244"/>
      <c r="G1807" s="244"/>
      <c r="H1807" s="244"/>
      <c r="I1807" s="244"/>
      <c r="J1807" s="244"/>
      <c r="K1807" s="244"/>
      <c r="L1807" s="244"/>
      <c r="M1807" s="244"/>
      <c r="N1807" s="244"/>
      <c r="O1807" s="244"/>
      <c r="P1807" s="244"/>
    </row>
    <row r="1808" spans="1:16" hidden="1" x14ac:dyDescent="0.35">
      <c r="A1808" s="244"/>
      <c r="B1808" s="244"/>
      <c r="C1808" s="244"/>
      <c r="D1808" s="244"/>
      <c r="E1808" s="244"/>
      <c r="F1808" s="244"/>
      <c r="G1808" s="244"/>
      <c r="H1808" s="244"/>
      <c r="I1808" s="244"/>
      <c r="J1808" s="244"/>
      <c r="K1808" s="244"/>
      <c r="L1808" s="244"/>
      <c r="M1808" s="244"/>
      <c r="N1808" s="244"/>
      <c r="O1808" s="244"/>
      <c r="P1808" s="244"/>
    </row>
    <row r="1809" spans="1:16" hidden="1" x14ac:dyDescent="0.35">
      <c r="A1809" s="244"/>
      <c r="B1809" s="244"/>
      <c r="C1809" s="244"/>
      <c r="D1809" s="244"/>
      <c r="E1809" s="244"/>
      <c r="F1809" s="244"/>
      <c r="G1809" s="244"/>
      <c r="H1809" s="244"/>
      <c r="I1809" s="244"/>
      <c r="J1809" s="244"/>
      <c r="K1809" s="244"/>
      <c r="L1809" s="244"/>
      <c r="M1809" s="244"/>
      <c r="N1809" s="244"/>
      <c r="O1809" s="244"/>
      <c r="P1809" s="244"/>
    </row>
    <row r="1810" spans="1:16" hidden="1" x14ac:dyDescent="0.35">
      <c r="A1810" s="244"/>
      <c r="B1810" s="244"/>
      <c r="C1810" s="244"/>
      <c r="D1810" s="244"/>
      <c r="E1810" s="244"/>
      <c r="F1810" s="244"/>
      <c r="G1810" s="244"/>
      <c r="H1810" s="244"/>
      <c r="I1810" s="244"/>
      <c r="J1810" s="244"/>
      <c r="K1810" s="244"/>
      <c r="L1810" s="244"/>
      <c r="M1810" s="244"/>
      <c r="N1810" s="244"/>
      <c r="O1810" s="244"/>
      <c r="P1810" s="244"/>
    </row>
    <row r="1811" spans="1:16" hidden="1" x14ac:dyDescent="0.35">
      <c r="A1811" s="244"/>
      <c r="B1811" s="244"/>
      <c r="C1811" s="244"/>
      <c r="D1811" s="244"/>
      <c r="E1811" s="244"/>
      <c r="F1811" s="244"/>
      <c r="G1811" s="244"/>
      <c r="H1811" s="244"/>
      <c r="I1811" s="244"/>
      <c r="J1811" s="244"/>
      <c r="K1811" s="244"/>
      <c r="L1811" s="244"/>
      <c r="M1811" s="244"/>
      <c r="N1811" s="244"/>
      <c r="O1811" s="244"/>
      <c r="P1811" s="244"/>
    </row>
    <row r="1812" spans="1:16" hidden="1" x14ac:dyDescent="0.35">
      <c r="A1812" s="244"/>
      <c r="B1812" s="244"/>
      <c r="C1812" s="244"/>
      <c r="D1812" s="244"/>
      <c r="E1812" s="244"/>
      <c r="F1812" s="244"/>
      <c r="G1812" s="244"/>
      <c r="H1812" s="244"/>
      <c r="I1812" s="244"/>
      <c r="J1812" s="244"/>
      <c r="K1812" s="244"/>
      <c r="L1812" s="244"/>
      <c r="M1812" s="244"/>
      <c r="N1812" s="244"/>
      <c r="O1812" s="244"/>
      <c r="P1812" s="244"/>
    </row>
    <row r="1813" spans="1:16" hidden="1" x14ac:dyDescent="0.35">
      <c r="A1813" s="244"/>
      <c r="B1813" s="244"/>
      <c r="C1813" s="244"/>
      <c r="D1813" s="244"/>
      <c r="E1813" s="244"/>
      <c r="F1813" s="244"/>
      <c r="G1813" s="244"/>
      <c r="H1813" s="244"/>
      <c r="I1813" s="244"/>
      <c r="J1813" s="244"/>
      <c r="K1813" s="244"/>
      <c r="L1813" s="244"/>
      <c r="M1813" s="244"/>
      <c r="N1813" s="244"/>
      <c r="O1813" s="244"/>
      <c r="P1813" s="244"/>
    </row>
    <row r="1814" spans="1:16" hidden="1" x14ac:dyDescent="0.35">
      <c r="A1814" s="244"/>
      <c r="B1814" s="244"/>
      <c r="C1814" s="244"/>
      <c r="D1814" s="244"/>
      <c r="E1814" s="244"/>
      <c r="F1814" s="244"/>
      <c r="G1814" s="244"/>
      <c r="H1814" s="244"/>
      <c r="I1814" s="244"/>
      <c r="J1814" s="244"/>
      <c r="K1814" s="244"/>
      <c r="L1814" s="244"/>
      <c r="M1814" s="244"/>
      <c r="N1814" s="244"/>
      <c r="O1814" s="244"/>
      <c r="P1814" s="244"/>
    </row>
    <row r="1815" spans="1:16" hidden="1" x14ac:dyDescent="0.35">
      <c r="A1815" s="244"/>
      <c r="B1815" s="244"/>
      <c r="C1815" s="244"/>
      <c r="D1815" s="244"/>
      <c r="E1815" s="244"/>
      <c r="F1815" s="244"/>
      <c r="G1815" s="244"/>
      <c r="H1815" s="244"/>
      <c r="I1815" s="244"/>
      <c r="J1815" s="244"/>
      <c r="K1815" s="244"/>
      <c r="L1815" s="244"/>
      <c r="M1815" s="244"/>
      <c r="N1815" s="244"/>
      <c r="O1815" s="244"/>
      <c r="P1815" s="244"/>
    </row>
    <row r="1816" spans="1:16" hidden="1" x14ac:dyDescent="0.35">
      <c r="A1816" s="244"/>
      <c r="B1816" s="244"/>
      <c r="C1816" s="244"/>
      <c r="D1816" s="244"/>
      <c r="E1816" s="244"/>
      <c r="F1816" s="244"/>
      <c r="G1816" s="244"/>
      <c r="H1816" s="244"/>
      <c r="I1816" s="244"/>
      <c r="J1816" s="244"/>
      <c r="K1816" s="244"/>
      <c r="L1816" s="244"/>
      <c r="M1816" s="244"/>
      <c r="N1816" s="244"/>
      <c r="O1816" s="244"/>
      <c r="P1816" s="244"/>
    </row>
    <row r="1817" spans="1:16" hidden="1" x14ac:dyDescent="0.35">
      <c r="A1817" s="244"/>
      <c r="B1817" s="244"/>
      <c r="C1817" s="244"/>
      <c r="D1817" s="244"/>
      <c r="E1817" s="244"/>
      <c r="F1817" s="244"/>
      <c r="G1817" s="244"/>
      <c r="H1817" s="244"/>
      <c r="I1817" s="244"/>
      <c r="J1817" s="244"/>
      <c r="K1817" s="244"/>
      <c r="L1817" s="244"/>
      <c r="M1817" s="244"/>
      <c r="N1817" s="244"/>
      <c r="O1817" s="244"/>
      <c r="P1817" s="244"/>
    </row>
    <row r="1818" spans="1:16" hidden="1" x14ac:dyDescent="0.35">
      <c r="A1818" s="244"/>
      <c r="B1818" s="244"/>
      <c r="C1818" s="244"/>
      <c r="D1818" s="244"/>
      <c r="E1818" s="244"/>
      <c r="F1818" s="244"/>
      <c r="G1818" s="244"/>
      <c r="H1818" s="244"/>
      <c r="I1818" s="244"/>
      <c r="J1818" s="244"/>
      <c r="K1818" s="244"/>
      <c r="L1818" s="244"/>
      <c r="M1818" s="244"/>
      <c r="N1818" s="244"/>
      <c r="O1818" s="244"/>
      <c r="P1818" s="244"/>
    </row>
    <row r="1819" spans="1:16" hidden="1" x14ac:dyDescent="0.35">
      <c r="A1819" s="244"/>
      <c r="B1819" s="244"/>
      <c r="C1819" s="244"/>
      <c r="D1819" s="244"/>
      <c r="E1819" s="244"/>
      <c r="F1819" s="244"/>
      <c r="G1819" s="244"/>
      <c r="H1819" s="244"/>
      <c r="I1819" s="244"/>
      <c r="J1819" s="244"/>
      <c r="K1819" s="244"/>
      <c r="L1819" s="244"/>
      <c r="M1819" s="244"/>
      <c r="N1819" s="244"/>
      <c r="O1819" s="244"/>
      <c r="P1819" s="244"/>
    </row>
    <row r="1820" spans="1:16" hidden="1" x14ac:dyDescent="0.35">
      <c r="A1820" s="244"/>
      <c r="B1820" s="244"/>
      <c r="C1820" s="244"/>
      <c r="D1820" s="244"/>
      <c r="E1820" s="244"/>
      <c r="F1820" s="244"/>
      <c r="G1820" s="244"/>
      <c r="H1820" s="244"/>
      <c r="I1820" s="244"/>
      <c r="J1820" s="244"/>
      <c r="K1820" s="244"/>
      <c r="L1820" s="244"/>
      <c r="M1820" s="244"/>
      <c r="N1820" s="244"/>
      <c r="O1820" s="244"/>
      <c r="P1820" s="244"/>
    </row>
    <row r="1821" spans="1:16" hidden="1" x14ac:dyDescent="0.35">
      <c r="A1821" s="244"/>
      <c r="B1821" s="244"/>
      <c r="C1821" s="244"/>
      <c r="D1821" s="244"/>
      <c r="E1821" s="244"/>
      <c r="F1821" s="244"/>
      <c r="G1821" s="244"/>
      <c r="H1821" s="244"/>
      <c r="I1821" s="244"/>
      <c r="J1821" s="244"/>
      <c r="K1821" s="244"/>
      <c r="L1821" s="244"/>
      <c r="M1821" s="244"/>
      <c r="N1821" s="244"/>
      <c r="O1821" s="244"/>
      <c r="P1821" s="244"/>
    </row>
    <row r="1822" spans="1:16" hidden="1" x14ac:dyDescent="0.35">
      <c r="A1822" s="244"/>
      <c r="B1822" s="244"/>
      <c r="C1822" s="244"/>
      <c r="D1822" s="244"/>
      <c r="E1822" s="244"/>
      <c r="F1822" s="244"/>
      <c r="G1822" s="244"/>
      <c r="H1822" s="244"/>
      <c r="I1822" s="244"/>
      <c r="J1822" s="244"/>
      <c r="K1822" s="244"/>
      <c r="L1822" s="244"/>
      <c r="M1822" s="244"/>
      <c r="N1822" s="244"/>
      <c r="O1822" s="244"/>
      <c r="P1822" s="244"/>
    </row>
    <row r="1823" spans="1:16" hidden="1" x14ac:dyDescent="0.35">
      <c r="A1823" s="244"/>
      <c r="B1823" s="244"/>
      <c r="C1823" s="244"/>
      <c r="D1823" s="244"/>
      <c r="E1823" s="244"/>
      <c r="F1823" s="244"/>
      <c r="G1823" s="244"/>
      <c r="H1823" s="244"/>
      <c r="I1823" s="244"/>
      <c r="J1823" s="244"/>
      <c r="K1823" s="244"/>
      <c r="L1823" s="244"/>
      <c r="M1823" s="244"/>
      <c r="N1823" s="244"/>
      <c r="O1823" s="244"/>
      <c r="P1823" s="244"/>
    </row>
    <row r="1824" spans="1:16" hidden="1" x14ac:dyDescent="0.35">
      <c r="A1824" s="244"/>
      <c r="B1824" s="244"/>
      <c r="C1824" s="244"/>
      <c r="D1824" s="244"/>
      <c r="E1824" s="244"/>
      <c r="F1824" s="244"/>
      <c r="G1824" s="244"/>
      <c r="H1824" s="244"/>
      <c r="I1824" s="244"/>
      <c r="J1824" s="244"/>
      <c r="K1824" s="244"/>
      <c r="L1824" s="244"/>
      <c r="M1824" s="244"/>
      <c r="N1824" s="244"/>
      <c r="O1824" s="244"/>
      <c r="P1824" s="244"/>
    </row>
    <row r="1825" spans="1:16" hidden="1" x14ac:dyDescent="0.35">
      <c r="A1825" s="244"/>
      <c r="B1825" s="244"/>
      <c r="C1825" s="244"/>
      <c r="D1825" s="244"/>
      <c r="E1825" s="244"/>
      <c r="F1825" s="244"/>
      <c r="G1825" s="244"/>
      <c r="H1825" s="244"/>
      <c r="I1825" s="244"/>
      <c r="J1825" s="244"/>
      <c r="K1825" s="244"/>
      <c r="L1825" s="244"/>
      <c r="M1825" s="244"/>
      <c r="N1825" s="244"/>
      <c r="O1825" s="244"/>
      <c r="P1825" s="244"/>
    </row>
    <row r="1826" spans="1:16" hidden="1" x14ac:dyDescent="0.35">
      <c r="A1826" s="244"/>
      <c r="B1826" s="244"/>
      <c r="C1826" s="244"/>
      <c r="D1826" s="244"/>
      <c r="E1826" s="244"/>
      <c r="F1826" s="244"/>
      <c r="G1826" s="244"/>
      <c r="H1826" s="244"/>
      <c r="I1826" s="244"/>
      <c r="J1826" s="244"/>
      <c r="K1826" s="244"/>
      <c r="L1826" s="244"/>
      <c r="M1826" s="244"/>
      <c r="N1826" s="244"/>
      <c r="O1826" s="244"/>
      <c r="P1826" s="244"/>
    </row>
    <row r="1827" spans="1:16" hidden="1" x14ac:dyDescent="0.35">
      <c r="A1827" s="244"/>
      <c r="B1827" s="244"/>
      <c r="C1827" s="244"/>
      <c r="D1827" s="244"/>
      <c r="E1827" s="244"/>
      <c r="F1827" s="244"/>
      <c r="G1827" s="244"/>
      <c r="H1827" s="244"/>
      <c r="I1827" s="244"/>
      <c r="J1827" s="244"/>
      <c r="K1827" s="244"/>
      <c r="L1827" s="244"/>
      <c r="M1827" s="244"/>
      <c r="N1827" s="244"/>
      <c r="O1827" s="244"/>
      <c r="P1827" s="244"/>
    </row>
    <row r="1828" spans="1:16" hidden="1" x14ac:dyDescent="0.35">
      <c r="A1828" s="244"/>
      <c r="B1828" s="244"/>
      <c r="C1828" s="244"/>
      <c r="D1828" s="244"/>
      <c r="E1828" s="244"/>
      <c r="F1828" s="244"/>
      <c r="G1828" s="244"/>
      <c r="H1828" s="244"/>
      <c r="I1828" s="244"/>
      <c r="J1828" s="244"/>
      <c r="K1828" s="244"/>
      <c r="L1828" s="244"/>
      <c r="M1828" s="244"/>
      <c r="N1828" s="244"/>
      <c r="O1828" s="244"/>
      <c r="P1828" s="244"/>
    </row>
    <row r="1829" spans="1:16" hidden="1" x14ac:dyDescent="0.35">
      <c r="A1829" s="244"/>
      <c r="B1829" s="244"/>
      <c r="C1829" s="244"/>
      <c r="D1829" s="244"/>
      <c r="E1829" s="244"/>
      <c r="F1829" s="244"/>
      <c r="G1829" s="244"/>
      <c r="H1829" s="244"/>
      <c r="I1829" s="244"/>
      <c r="J1829" s="244"/>
      <c r="K1829" s="244"/>
      <c r="L1829" s="244"/>
      <c r="M1829" s="244"/>
      <c r="N1829" s="244"/>
      <c r="O1829" s="244"/>
      <c r="P1829" s="244"/>
    </row>
    <row r="1830" spans="1:16" hidden="1" x14ac:dyDescent="0.35">
      <c r="A1830" s="244"/>
      <c r="B1830" s="244"/>
      <c r="C1830" s="244"/>
      <c r="D1830" s="244"/>
      <c r="E1830" s="244"/>
      <c r="F1830" s="244"/>
      <c r="G1830" s="244"/>
      <c r="H1830" s="244"/>
      <c r="I1830" s="244"/>
      <c r="J1830" s="244"/>
      <c r="K1830" s="244"/>
      <c r="L1830" s="244"/>
      <c r="M1830" s="244"/>
      <c r="N1830" s="244"/>
      <c r="O1830" s="244"/>
      <c r="P1830" s="244"/>
    </row>
    <row r="1831" spans="1:16" hidden="1" x14ac:dyDescent="0.35">
      <c r="A1831" s="244"/>
      <c r="B1831" s="244"/>
      <c r="C1831" s="244"/>
      <c r="D1831" s="244"/>
      <c r="E1831" s="244"/>
      <c r="F1831" s="244"/>
      <c r="G1831" s="244"/>
      <c r="H1831" s="244"/>
      <c r="I1831" s="244"/>
      <c r="J1831" s="244"/>
      <c r="K1831" s="244"/>
      <c r="L1831" s="244"/>
      <c r="M1831" s="244"/>
      <c r="N1831" s="244"/>
      <c r="O1831" s="244"/>
      <c r="P1831" s="244"/>
    </row>
    <row r="1832" spans="1:16" hidden="1" x14ac:dyDescent="0.35">
      <c r="A1832" s="244"/>
      <c r="B1832" s="244"/>
      <c r="C1832" s="244"/>
      <c r="D1832" s="244"/>
      <c r="E1832" s="244"/>
      <c r="F1832" s="244"/>
      <c r="G1832" s="244"/>
      <c r="H1832" s="244"/>
      <c r="I1832" s="244"/>
      <c r="J1832" s="244"/>
      <c r="K1832" s="244"/>
      <c r="L1832" s="244"/>
      <c r="M1832" s="244"/>
      <c r="N1832" s="244"/>
      <c r="O1832" s="244"/>
      <c r="P1832" s="244"/>
    </row>
    <row r="1833" spans="1:16" hidden="1" x14ac:dyDescent="0.35">
      <c r="A1833" s="244"/>
      <c r="B1833" s="244"/>
      <c r="C1833" s="244"/>
      <c r="D1833" s="244"/>
      <c r="E1833" s="244"/>
      <c r="F1833" s="244"/>
      <c r="G1833" s="244"/>
      <c r="H1833" s="244"/>
      <c r="I1833" s="244"/>
      <c r="J1833" s="244"/>
      <c r="K1833" s="244"/>
      <c r="L1833" s="244"/>
      <c r="M1833" s="244"/>
      <c r="N1833" s="244"/>
      <c r="O1833" s="244"/>
      <c r="P1833" s="244"/>
    </row>
    <row r="1834" spans="1:16" hidden="1" x14ac:dyDescent="0.35">
      <c r="A1834" s="244"/>
      <c r="B1834" s="244"/>
      <c r="C1834" s="244"/>
      <c r="D1834" s="244"/>
      <c r="E1834" s="244"/>
      <c r="F1834" s="244"/>
      <c r="G1834" s="244"/>
      <c r="H1834" s="244"/>
      <c r="I1834" s="244"/>
      <c r="J1834" s="244"/>
      <c r="K1834" s="244"/>
      <c r="L1834" s="244"/>
      <c r="M1834" s="244"/>
      <c r="N1834" s="244"/>
      <c r="O1834" s="244"/>
      <c r="P1834" s="244"/>
    </row>
    <row r="1835" spans="1:16" hidden="1" x14ac:dyDescent="0.35">
      <c r="A1835" s="244"/>
      <c r="B1835" s="244"/>
      <c r="C1835" s="244"/>
      <c r="D1835" s="244"/>
      <c r="E1835" s="244"/>
      <c r="F1835" s="244"/>
      <c r="G1835" s="244"/>
      <c r="H1835" s="244"/>
      <c r="I1835" s="244"/>
      <c r="J1835" s="244"/>
      <c r="K1835" s="244"/>
      <c r="L1835" s="244"/>
      <c r="M1835" s="244"/>
      <c r="N1835" s="244"/>
      <c r="O1835" s="244"/>
      <c r="P1835" s="244"/>
    </row>
    <row r="1836" spans="1:16" hidden="1" x14ac:dyDescent="0.35">
      <c r="A1836" s="244"/>
      <c r="B1836" s="244"/>
      <c r="C1836" s="244"/>
      <c r="D1836" s="244"/>
      <c r="E1836" s="244"/>
      <c r="F1836" s="244"/>
      <c r="G1836" s="244"/>
      <c r="H1836" s="244"/>
      <c r="I1836" s="244"/>
      <c r="J1836" s="244"/>
      <c r="K1836" s="244"/>
      <c r="L1836" s="244"/>
      <c r="M1836" s="244"/>
      <c r="N1836" s="244"/>
      <c r="O1836" s="244"/>
      <c r="P1836" s="244"/>
    </row>
    <row r="1837" spans="1:16" hidden="1" x14ac:dyDescent="0.35">
      <c r="A1837" s="244"/>
      <c r="B1837" s="244"/>
      <c r="C1837" s="244"/>
      <c r="D1837" s="244"/>
      <c r="E1837" s="244"/>
      <c r="F1837" s="244"/>
      <c r="G1837" s="244"/>
      <c r="H1837" s="244"/>
      <c r="I1837" s="244"/>
      <c r="J1837" s="244"/>
      <c r="K1837" s="244"/>
      <c r="L1837" s="244"/>
      <c r="M1837" s="244"/>
      <c r="N1837" s="244"/>
      <c r="O1837" s="244"/>
      <c r="P1837" s="244"/>
    </row>
    <row r="1838" spans="1:16" hidden="1" x14ac:dyDescent="0.35">
      <c r="A1838" s="244"/>
      <c r="B1838" s="244"/>
      <c r="C1838" s="244"/>
      <c r="D1838" s="244"/>
      <c r="E1838" s="244"/>
      <c r="F1838" s="244"/>
      <c r="G1838" s="244"/>
      <c r="H1838" s="244"/>
      <c r="I1838" s="244"/>
      <c r="J1838" s="244"/>
      <c r="K1838" s="244"/>
      <c r="L1838" s="244"/>
      <c r="M1838" s="244"/>
      <c r="N1838" s="244"/>
      <c r="O1838" s="244"/>
      <c r="P1838" s="244"/>
    </row>
    <row r="1839" spans="1:16" hidden="1" x14ac:dyDescent="0.35">
      <c r="A1839" s="244"/>
      <c r="B1839" s="244"/>
      <c r="C1839" s="244"/>
      <c r="D1839" s="244"/>
      <c r="E1839" s="244"/>
      <c r="F1839" s="244"/>
      <c r="G1839" s="244"/>
      <c r="H1839" s="244"/>
      <c r="I1839" s="244"/>
      <c r="J1839" s="244"/>
      <c r="K1839" s="244"/>
      <c r="L1839" s="244"/>
      <c r="M1839" s="244"/>
      <c r="N1839" s="244"/>
      <c r="O1839" s="244"/>
      <c r="P1839" s="244"/>
    </row>
    <row r="1840" spans="1:16" hidden="1" x14ac:dyDescent="0.35">
      <c r="A1840" s="244"/>
      <c r="B1840" s="244"/>
      <c r="C1840" s="244"/>
      <c r="D1840" s="244"/>
      <c r="E1840" s="244"/>
      <c r="F1840" s="244"/>
      <c r="G1840" s="244"/>
      <c r="H1840" s="244"/>
      <c r="I1840" s="244"/>
      <c r="J1840" s="244"/>
      <c r="K1840" s="244"/>
      <c r="L1840" s="244"/>
      <c r="M1840" s="244"/>
      <c r="N1840" s="244"/>
      <c r="O1840" s="244"/>
      <c r="P1840" s="244"/>
    </row>
    <row r="1841" spans="1:16" hidden="1" x14ac:dyDescent="0.35">
      <c r="A1841" s="244"/>
      <c r="B1841" s="244"/>
      <c r="C1841" s="244"/>
      <c r="D1841" s="244"/>
      <c r="E1841" s="244"/>
      <c r="F1841" s="244"/>
      <c r="G1841" s="244"/>
      <c r="H1841" s="244"/>
      <c r="I1841" s="244"/>
      <c r="J1841" s="244"/>
      <c r="K1841" s="244"/>
      <c r="L1841" s="244"/>
      <c r="M1841" s="244"/>
      <c r="N1841" s="244"/>
      <c r="O1841" s="244"/>
      <c r="P1841" s="244"/>
    </row>
    <row r="1842" spans="1:16" hidden="1" x14ac:dyDescent="0.35">
      <c r="A1842" s="244"/>
      <c r="B1842" s="244"/>
      <c r="C1842" s="244"/>
      <c r="D1842" s="244"/>
      <c r="E1842" s="244"/>
      <c r="F1842" s="244"/>
      <c r="G1842" s="244"/>
      <c r="H1842" s="244"/>
      <c r="I1842" s="244"/>
      <c r="J1842" s="244"/>
      <c r="K1842" s="244"/>
      <c r="L1842" s="244"/>
      <c r="M1842" s="244"/>
      <c r="N1842" s="244"/>
      <c r="O1842" s="244"/>
      <c r="P1842" s="244"/>
    </row>
    <row r="1843" spans="1:16" hidden="1" x14ac:dyDescent="0.35">
      <c r="A1843" s="244"/>
      <c r="B1843" s="244"/>
      <c r="C1843" s="244"/>
      <c r="D1843" s="244"/>
      <c r="E1843" s="244"/>
      <c r="F1843" s="244"/>
      <c r="G1843" s="244"/>
      <c r="H1843" s="244"/>
      <c r="I1843" s="244"/>
      <c r="J1843" s="244"/>
      <c r="K1843" s="244"/>
      <c r="L1843" s="244"/>
      <c r="M1843" s="244"/>
      <c r="N1843" s="244"/>
      <c r="O1843" s="244"/>
      <c r="P1843" s="244"/>
    </row>
    <row r="1844" spans="1:16" hidden="1" x14ac:dyDescent="0.35">
      <c r="A1844" s="244"/>
      <c r="B1844" s="244"/>
      <c r="C1844" s="244"/>
      <c r="D1844" s="244"/>
      <c r="E1844" s="244"/>
      <c r="F1844" s="244"/>
      <c r="G1844" s="244"/>
      <c r="H1844" s="244"/>
      <c r="I1844" s="244"/>
      <c r="J1844" s="244"/>
      <c r="K1844" s="244"/>
      <c r="L1844" s="244"/>
      <c r="M1844" s="244"/>
      <c r="N1844" s="244"/>
      <c r="O1844" s="244"/>
      <c r="P1844" s="244"/>
    </row>
    <row r="1845" spans="1:16" hidden="1" x14ac:dyDescent="0.35">
      <c r="A1845" s="244"/>
      <c r="B1845" s="244"/>
      <c r="C1845" s="244"/>
      <c r="D1845" s="244"/>
      <c r="E1845" s="244"/>
      <c r="F1845" s="244"/>
      <c r="G1845" s="244"/>
      <c r="H1845" s="244"/>
      <c r="I1845" s="244"/>
      <c r="J1845" s="244"/>
      <c r="K1845" s="244"/>
      <c r="L1845" s="244"/>
      <c r="M1845" s="244"/>
      <c r="N1845" s="244"/>
      <c r="O1845" s="244"/>
      <c r="P1845" s="244"/>
    </row>
    <row r="1846" spans="1:16" hidden="1" x14ac:dyDescent="0.35">
      <c r="A1846" s="244"/>
      <c r="B1846" s="244"/>
      <c r="C1846" s="244"/>
      <c r="D1846" s="244"/>
      <c r="E1846" s="244"/>
      <c r="F1846" s="244"/>
      <c r="G1846" s="244"/>
      <c r="H1846" s="244"/>
      <c r="I1846" s="244"/>
      <c r="J1846" s="244"/>
      <c r="K1846" s="244"/>
      <c r="L1846" s="244"/>
      <c r="M1846" s="244"/>
      <c r="N1846" s="244"/>
      <c r="O1846" s="244"/>
      <c r="P1846" s="244"/>
    </row>
    <row r="1847" spans="1:16" hidden="1" x14ac:dyDescent="0.35">
      <c r="A1847" s="244"/>
      <c r="B1847" s="244"/>
      <c r="C1847" s="244"/>
      <c r="D1847" s="244"/>
      <c r="E1847" s="244"/>
      <c r="F1847" s="244"/>
      <c r="G1847" s="244"/>
      <c r="H1847" s="244"/>
      <c r="I1847" s="244"/>
      <c r="J1847" s="244"/>
      <c r="K1847" s="244"/>
      <c r="L1847" s="244"/>
      <c r="M1847" s="244"/>
      <c r="N1847" s="244"/>
      <c r="O1847" s="244"/>
      <c r="P1847" s="244"/>
    </row>
    <row r="1848" spans="1:16" hidden="1" x14ac:dyDescent="0.35">
      <c r="A1848" s="244"/>
      <c r="B1848" s="244"/>
      <c r="C1848" s="244"/>
      <c r="D1848" s="244"/>
      <c r="E1848" s="244"/>
      <c r="F1848" s="244"/>
      <c r="G1848" s="244"/>
      <c r="H1848" s="244"/>
      <c r="I1848" s="244"/>
      <c r="J1848" s="244"/>
      <c r="K1848" s="244"/>
      <c r="L1848" s="244"/>
      <c r="M1848" s="244"/>
      <c r="N1848" s="244"/>
      <c r="O1848" s="244"/>
      <c r="P1848" s="244"/>
    </row>
    <row r="1849" spans="1:16" hidden="1" x14ac:dyDescent="0.35">
      <c r="A1849" s="244"/>
      <c r="B1849" s="244"/>
      <c r="C1849" s="244"/>
      <c r="D1849" s="244"/>
      <c r="E1849" s="244"/>
      <c r="F1849" s="244"/>
      <c r="G1849" s="244"/>
      <c r="H1849" s="244"/>
      <c r="I1849" s="244"/>
      <c r="J1849" s="244"/>
      <c r="K1849" s="244"/>
      <c r="L1849" s="244"/>
      <c r="M1849" s="244"/>
      <c r="N1849" s="244"/>
      <c r="O1849" s="244"/>
      <c r="P1849" s="244"/>
    </row>
    <row r="1850" spans="1:16" hidden="1" x14ac:dyDescent="0.35">
      <c r="A1850" s="244"/>
      <c r="B1850" s="244"/>
      <c r="C1850" s="244"/>
      <c r="D1850" s="244"/>
      <c r="E1850" s="244"/>
      <c r="F1850" s="244"/>
      <c r="G1850" s="244"/>
      <c r="H1850" s="244"/>
      <c r="I1850" s="244"/>
      <c r="J1850" s="244"/>
      <c r="K1850" s="244"/>
      <c r="L1850" s="244"/>
      <c r="M1850" s="244"/>
      <c r="N1850" s="244"/>
      <c r="O1850" s="244"/>
      <c r="P1850" s="244"/>
    </row>
    <row r="1851" spans="1:16" hidden="1" x14ac:dyDescent="0.35">
      <c r="A1851" s="244"/>
      <c r="B1851" s="244"/>
      <c r="C1851" s="244"/>
      <c r="D1851" s="244"/>
      <c r="E1851" s="244"/>
      <c r="F1851" s="244"/>
      <c r="G1851" s="244"/>
      <c r="H1851" s="244"/>
      <c r="I1851" s="244"/>
      <c r="J1851" s="244"/>
      <c r="K1851" s="244"/>
      <c r="L1851" s="244"/>
      <c r="M1851" s="244"/>
      <c r="N1851" s="244"/>
      <c r="O1851" s="244"/>
      <c r="P1851" s="244"/>
    </row>
    <row r="1852" spans="1:16" hidden="1" x14ac:dyDescent="0.35">
      <c r="A1852" s="244"/>
      <c r="B1852" s="244"/>
      <c r="C1852" s="244"/>
      <c r="D1852" s="244"/>
      <c r="E1852" s="244"/>
      <c r="F1852" s="244"/>
      <c r="G1852" s="244"/>
      <c r="H1852" s="244"/>
      <c r="I1852" s="244"/>
      <c r="J1852" s="244"/>
      <c r="K1852" s="244"/>
      <c r="L1852" s="244"/>
      <c r="M1852" s="244"/>
      <c r="N1852" s="244"/>
      <c r="O1852" s="244"/>
      <c r="P1852" s="244"/>
    </row>
    <row r="1853" spans="1:16" hidden="1" x14ac:dyDescent="0.35">
      <c r="A1853" s="244"/>
      <c r="B1853" s="244"/>
      <c r="C1853" s="244"/>
      <c r="D1853" s="244"/>
      <c r="E1853" s="244"/>
      <c r="F1853" s="244"/>
      <c r="G1853" s="244"/>
      <c r="H1853" s="244"/>
      <c r="I1853" s="244"/>
      <c r="J1853" s="244"/>
      <c r="K1853" s="244"/>
      <c r="L1853" s="244"/>
      <c r="M1853" s="244"/>
      <c r="N1853" s="244"/>
      <c r="O1853" s="244"/>
      <c r="P1853" s="244"/>
    </row>
    <row r="1854" spans="1:16" hidden="1" x14ac:dyDescent="0.35">
      <c r="A1854" s="244"/>
      <c r="B1854" s="244"/>
      <c r="C1854" s="244"/>
      <c r="D1854" s="244"/>
      <c r="E1854" s="244"/>
      <c r="F1854" s="244"/>
      <c r="G1854" s="244"/>
      <c r="H1854" s="244"/>
      <c r="I1854" s="244"/>
      <c r="J1854" s="244"/>
      <c r="K1854" s="244"/>
      <c r="L1854" s="244"/>
      <c r="M1854" s="244"/>
      <c r="N1854" s="244"/>
      <c r="O1854" s="244"/>
      <c r="P1854" s="244"/>
    </row>
    <row r="1855" spans="1:16" hidden="1" x14ac:dyDescent="0.35">
      <c r="A1855" s="244"/>
      <c r="B1855" s="244"/>
      <c r="C1855" s="244"/>
      <c r="D1855" s="244"/>
      <c r="E1855" s="244"/>
      <c r="F1855" s="244"/>
      <c r="G1855" s="244"/>
      <c r="H1855" s="244"/>
      <c r="I1855" s="244"/>
      <c r="J1855" s="244"/>
      <c r="K1855" s="244"/>
      <c r="L1855" s="244"/>
      <c r="M1855" s="244"/>
      <c r="N1855" s="244"/>
      <c r="O1855" s="244"/>
      <c r="P1855" s="244"/>
    </row>
    <row r="1856" spans="1:16" hidden="1" x14ac:dyDescent="0.35">
      <c r="A1856" s="244"/>
      <c r="B1856" s="244"/>
      <c r="C1856" s="244"/>
      <c r="D1856" s="244"/>
      <c r="E1856" s="244"/>
      <c r="F1856" s="244"/>
      <c r="G1856" s="244"/>
      <c r="H1856" s="244"/>
      <c r="I1856" s="244"/>
      <c r="J1856" s="244"/>
      <c r="K1856" s="244"/>
      <c r="L1856" s="244"/>
      <c r="M1856" s="244"/>
      <c r="N1856" s="244"/>
      <c r="O1856" s="244"/>
      <c r="P1856" s="244"/>
    </row>
    <row r="1857" spans="1:16" hidden="1" x14ac:dyDescent="0.35">
      <c r="A1857" s="244"/>
      <c r="B1857" s="244"/>
      <c r="C1857" s="244"/>
      <c r="D1857" s="244"/>
      <c r="E1857" s="244"/>
      <c r="F1857" s="244"/>
      <c r="G1857" s="244"/>
      <c r="H1857" s="244"/>
      <c r="I1857" s="244"/>
      <c r="J1857" s="244"/>
      <c r="K1857" s="244"/>
      <c r="L1857" s="244"/>
      <c r="M1857" s="244"/>
      <c r="N1857" s="244"/>
      <c r="O1857" s="244"/>
      <c r="P1857" s="244"/>
    </row>
    <row r="1858" spans="1:16" hidden="1" x14ac:dyDescent="0.35">
      <c r="A1858" s="244"/>
      <c r="B1858" s="244"/>
      <c r="C1858" s="244"/>
      <c r="D1858" s="244"/>
      <c r="E1858" s="244"/>
      <c r="F1858" s="244"/>
      <c r="G1858" s="244"/>
      <c r="H1858" s="244"/>
      <c r="I1858" s="244"/>
      <c r="J1858" s="244"/>
      <c r="K1858" s="244"/>
      <c r="L1858" s="244"/>
      <c r="M1858" s="244"/>
      <c r="N1858" s="244"/>
      <c r="O1858" s="244"/>
      <c r="P1858" s="244"/>
    </row>
    <row r="1859" spans="1:16" hidden="1" x14ac:dyDescent="0.35">
      <c r="A1859" s="244"/>
      <c r="B1859" s="244"/>
      <c r="C1859" s="244"/>
      <c r="D1859" s="244"/>
      <c r="E1859" s="244"/>
      <c r="F1859" s="244"/>
      <c r="G1859" s="244"/>
      <c r="H1859" s="244"/>
      <c r="I1859" s="244"/>
      <c r="J1859" s="244"/>
      <c r="K1859" s="244"/>
      <c r="L1859" s="244"/>
      <c r="M1859" s="244"/>
      <c r="N1859" s="244"/>
      <c r="O1859" s="244"/>
      <c r="P1859" s="244"/>
    </row>
    <row r="1860" spans="1:16" hidden="1" x14ac:dyDescent="0.35">
      <c r="A1860" s="244"/>
      <c r="B1860" s="244"/>
      <c r="C1860" s="244"/>
      <c r="D1860" s="244"/>
      <c r="E1860" s="244"/>
      <c r="F1860" s="244"/>
      <c r="G1860" s="244"/>
      <c r="H1860" s="244"/>
      <c r="I1860" s="244"/>
      <c r="J1860" s="244"/>
      <c r="K1860" s="244"/>
      <c r="L1860" s="244"/>
      <c r="M1860" s="244"/>
      <c r="N1860" s="244"/>
      <c r="O1860" s="244"/>
      <c r="P1860" s="244"/>
    </row>
    <row r="1861" spans="1:16" hidden="1" x14ac:dyDescent="0.35">
      <c r="A1861" s="244"/>
      <c r="B1861" s="244"/>
      <c r="C1861" s="244"/>
      <c r="D1861" s="244"/>
      <c r="E1861" s="244"/>
      <c r="F1861" s="244"/>
      <c r="G1861" s="244"/>
      <c r="H1861" s="244"/>
      <c r="I1861" s="244"/>
      <c r="J1861" s="244"/>
      <c r="K1861" s="244"/>
      <c r="L1861" s="244"/>
      <c r="M1861" s="244"/>
      <c r="N1861" s="244"/>
      <c r="O1861" s="244"/>
      <c r="P1861" s="244"/>
    </row>
    <row r="1862" spans="1:16" hidden="1" x14ac:dyDescent="0.35">
      <c r="A1862" s="244"/>
      <c r="B1862" s="244"/>
      <c r="C1862" s="244"/>
      <c r="D1862" s="244"/>
      <c r="E1862" s="244"/>
      <c r="F1862" s="244"/>
      <c r="G1862" s="244"/>
      <c r="H1862" s="244"/>
      <c r="I1862" s="244"/>
      <c r="J1862" s="244"/>
      <c r="K1862" s="244"/>
      <c r="L1862" s="244"/>
      <c r="M1862" s="244"/>
      <c r="N1862" s="244"/>
      <c r="O1862" s="244"/>
      <c r="P1862" s="244"/>
    </row>
    <row r="1863" spans="1:16" hidden="1" x14ac:dyDescent="0.35">
      <c r="A1863" s="244"/>
      <c r="B1863" s="244"/>
      <c r="C1863" s="244"/>
      <c r="D1863" s="244"/>
      <c r="E1863" s="244"/>
      <c r="F1863" s="244"/>
      <c r="G1863" s="244"/>
      <c r="H1863" s="244"/>
      <c r="I1863" s="244"/>
      <c r="J1863" s="244"/>
      <c r="K1863" s="244"/>
      <c r="L1863" s="244"/>
      <c r="M1863" s="244"/>
      <c r="N1863" s="244"/>
      <c r="O1863" s="244"/>
      <c r="P1863" s="244"/>
    </row>
    <row r="1864" spans="1:16" hidden="1" x14ac:dyDescent="0.35">
      <c r="A1864" s="244"/>
      <c r="B1864" s="244"/>
      <c r="C1864" s="244"/>
      <c r="D1864" s="244"/>
      <c r="E1864" s="244"/>
      <c r="F1864" s="244"/>
      <c r="G1864" s="244"/>
      <c r="H1864" s="244"/>
      <c r="I1864" s="244"/>
      <c r="J1864" s="244"/>
      <c r="K1864" s="244"/>
      <c r="L1864" s="244"/>
      <c r="M1864" s="244"/>
      <c r="N1864" s="244"/>
      <c r="O1864" s="244"/>
      <c r="P1864" s="244"/>
    </row>
    <row r="1865" spans="1:16" hidden="1" x14ac:dyDescent="0.35">
      <c r="A1865" s="244"/>
      <c r="B1865" s="244"/>
      <c r="C1865" s="244"/>
      <c r="D1865" s="244"/>
      <c r="E1865" s="244"/>
      <c r="F1865" s="244"/>
      <c r="G1865" s="244"/>
      <c r="H1865" s="244"/>
      <c r="I1865" s="244"/>
      <c r="J1865" s="244"/>
      <c r="K1865" s="244"/>
      <c r="L1865" s="244"/>
      <c r="M1865" s="244"/>
      <c r="N1865" s="244"/>
      <c r="O1865" s="244"/>
      <c r="P1865" s="244"/>
    </row>
    <row r="1866" spans="1:16" hidden="1" x14ac:dyDescent="0.35">
      <c r="A1866" s="244"/>
      <c r="B1866" s="244"/>
      <c r="C1866" s="244"/>
      <c r="D1866" s="244"/>
      <c r="E1866" s="244"/>
      <c r="F1866" s="244"/>
      <c r="G1866" s="244"/>
      <c r="H1866" s="244"/>
      <c r="I1866" s="244"/>
      <c r="J1866" s="244"/>
      <c r="K1866" s="244"/>
      <c r="L1866" s="244"/>
      <c r="M1866" s="244"/>
      <c r="N1866" s="244"/>
      <c r="O1866" s="244"/>
      <c r="P1866" s="244"/>
    </row>
    <row r="1867" spans="1:16" hidden="1" x14ac:dyDescent="0.35">
      <c r="A1867" s="244"/>
      <c r="B1867" s="244"/>
      <c r="C1867" s="244"/>
      <c r="D1867" s="244"/>
      <c r="E1867" s="244"/>
      <c r="F1867" s="244"/>
      <c r="G1867" s="244"/>
      <c r="H1867" s="244"/>
      <c r="I1867" s="244"/>
      <c r="J1867" s="244"/>
      <c r="K1867" s="244"/>
      <c r="L1867" s="244"/>
      <c r="M1867" s="244"/>
      <c r="N1867" s="244"/>
      <c r="O1867" s="244"/>
      <c r="P1867" s="244"/>
    </row>
    <row r="1868" spans="1:16" hidden="1" x14ac:dyDescent="0.35">
      <c r="A1868" s="244"/>
      <c r="B1868" s="244"/>
      <c r="C1868" s="244"/>
      <c r="D1868" s="244"/>
      <c r="E1868" s="244"/>
      <c r="F1868" s="244"/>
      <c r="G1868" s="244"/>
      <c r="H1868" s="244"/>
      <c r="I1868" s="244"/>
      <c r="J1868" s="244"/>
      <c r="K1868" s="244"/>
      <c r="L1868" s="244"/>
      <c r="M1868" s="244"/>
      <c r="N1868" s="244"/>
      <c r="O1868" s="244"/>
      <c r="P1868" s="244"/>
    </row>
    <row r="1869" spans="1:16" hidden="1" x14ac:dyDescent="0.35">
      <c r="A1869" s="244"/>
      <c r="B1869" s="244"/>
      <c r="C1869" s="244"/>
      <c r="D1869" s="244"/>
      <c r="E1869" s="244"/>
      <c r="F1869" s="244"/>
      <c r="G1869" s="244"/>
      <c r="H1869" s="244"/>
      <c r="I1869" s="244"/>
      <c r="J1869" s="244"/>
      <c r="K1869" s="244"/>
      <c r="L1869" s="244"/>
      <c r="M1869" s="244"/>
      <c r="N1869" s="244"/>
      <c r="O1869" s="244"/>
      <c r="P1869" s="244"/>
    </row>
    <row r="1870" spans="1:16" hidden="1" x14ac:dyDescent="0.35">
      <c r="A1870" s="244"/>
      <c r="B1870" s="244"/>
      <c r="C1870" s="244"/>
      <c r="D1870" s="244"/>
      <c r="E1870" s="244"/>
      <c r="F1870" s="244"/>
      <c r="G1870" s="244"/>
      <c r="H1870" s="244"/>
      <c r="I1870" s="244"/>
      <c r="J1870" s="244"/>
      <c r="K1870" s="244"/>
      <c r="L1870" s="244"/>
      <c r="M1870" s="244"/>
      <c r="N1870" s="244"/>
      <c r="O1870" s="244"/>
      <c r="P1870" s="244"/>
    </row>
    <row r="1871" spans="1:16" hidden="1" x14ac:dyDescent="0.35">
      <c r="A1871" s="244"/>
      <c r="B1871" s="244"/>
      <c r="C1871" s="244"/>
      <c r="D1871" s="244"/>
      <c r="E1871" s="244"/>
      <c r="F1871" s="244"/>
      <c r="G1871" s="244"/>
      <c r="H1871" s="244"/>
      <c r="I1871" s="244"/>
      <c r="J1871" s="244"/>
      <c r="K1871" s="244"/>
      <c r="L1871" s="244"/>
      <c r="M1871" s="244"/>
      <c r="N1871" s="244"/>
      <c r="O1871" s="244"/>
      <c r="P1871" s="244"/>
    </row>
    <row r="1872" spans="1:16" hidden="1" x14ac:dyDescent="0.35">
      <c r="A1872" s="244"/>
      <c r="B1872" s="244"/>
      <c r="C1872" s="244"/>
      <c r="D1872" s="244"/>
      <c r="E1872" s="244"/>
      <c r="F1872" s="244"/>
      <c r="G1872" s="244"/>
      <c r="H1872" s="244"/>
      <c r="I1872" s="244"/>
      <c r="J1872" s="244"/>
      <c r="K1872" s="244"/>
      <c r="L1872" s="244"/>
      <c r="M1872" s="244"/>
      <c r="N1872" s="244"/>
      <c r="O1872" s="244"/>
      <c r="P1872" s="244"/>
    </row>
    <row r="1873" spans="1:16" hidden="1" x14ac:dyDescent="0.35">
      <c r="A1873" s="244"/>
      <c r="B1873" s="244"/>
      <c r="C1873" s="244"/>
      <c r="D1873" s="244"/>
      <c r="E1873" s="244"/>
      <c r="F1873" s="244"/>
      <c r="G1873" s="244"/>
      <c r="H1873" s="244"/>
      <c r="I1873" s="244"/>
      <c r="J1873" s="244"/>
      <c r="K1873" s="244"/>
      <c r="L1873" s="244"/>
      <c r="M1873" s="244"/>
      <c r="N1873" s="244"/>
      <c r="O1873" s="244"/>
      <c r="P1873" s="244"/>
    </row>
    <row r="1874" spans="1:16" hidden="1" x14ac:dyDescent="0.35">
      <c r="A1874" s="244"/>
      <c r="B1874" s="244"/>
      <c r="C1874" s="244"/>
      <c r="D1874" s="244"/>
      <c r="E1874" s="244"/>
      <c r="F1874" s="244"/>
      <c r="G1874" s="244"/>
      <c r="H1874" s="244"/>
      <c r="I1874" s="244"/>
      <c r="J1874" s="244"/>
      <c r="K1874" s="244"/>
      <c r="L1874" s="244"/>
      <c r="M1874" s="244"/>
      <c r="N1874" s="244"/>
      <c r="O1874" s="244"/>
      <c r="P1874" s="244"/>
    </row>
    <row r="1875" spans="1:16" hidden="1" x14ac:dyDescent="0.35">
      <c r="A1875" s="244"/>
      <c r="B1875" s="244"/>
      <c r="C1875" s="244"/>
      <c r="D1875" s="244"/>
      <c r="E1875" s="244"/>
      <c r="F1875" s="244"/>
      <c r="G1875" s="244"/>
      <c r="H1875" s="244"/>
      <c r="I1875" s="244"/>
      <c r="J1875" s="244"/>
      <c r="K1875" s="244"/>
      <c r="L1875" s="244"/>
      <c r="M1875" s="244"/>
      <c r="N1875" s="244"/>
      <c r="O1875" s="244"/>
      <c r="P1875" s="244"/>
    </row>
    <row r="1876" spans="1:16" hidden="1" x14ac:dyDescent="0.35">
      <c r="A1876" s="244"/>
      <c r="B1876" s="244"/>
      <c r="C1876" s="244"/>
      <c r="D1876" s="244"/>
      <c r="E1876" s="244"/>
      <c r="F1876" s="244"/>
      <c r="G1876" s="244"/>
      <c r="H1876" s="244"/>
      <c r="I1876" s="244"/>
      <c r="J1876" s="244"/>
      <c r="K1876" s="244"/>
      <c r="L1876" s="244"/>
      <c r="M1876" s="244"/>
      <c r="N1876" s="244"/>
      <c r="O1876" s="244"/>
      <c r="P1876" s="244"/>
    </row>
    <row r="1877" spans="1:16" hidden="1" x14ac:dyDescent="0.35">
      <c r="A1877" s="244"/>
      <c r="B1877" s="244"/>
      <c r="C1877" s="244"/>
      <c r="D1877" s="244"/>
      <c r="E1877" s="244"/>
      <c r="F1877" s="244"/>
      <c r="G1877" s="244"/>
      <c r="H1877" s="244"/>
      <c r="I1877" s="244"/>
      <c r="J1877" s="244"/>
      <c r="K1877" s="244"/>
      <c r="L1877" s="244"/>
      <c r="M1877" s="244"/>
      <c r="N1877" s="244"/>
      <c r="O1877" s="244"/>
      <c r="P1877" s="244"/>
    </row>
    <row r="1878" spans="1:16" hidden="1" x14ac:dyDescent="0.35">
      <c r="A1878" s="244"/>
      <c r="B1878" s="244"/>
      <c r="C1878" s="244"/>
      <c r="D1878" s="244"/>
      <c r="E1878" s="244"/>
      <c r="F1878" s="244"/>
      <c r="G1878" s="244"/>
      <c r="H1878" s="244"/>
      <c r="I1878" s="244"/>
      <c r="J1878" s="244"/>
      <c r="K1878" s="244"/>
      <c r="L1878" s="244"/>
      <c r="M1878" s="244"/>
      <c r="N1878" s="244"/>
      <c r="O1878" s="244"/>
      <c r="P1878" s="244"/>
    </row>
    <row r="1879" spans="1:16" hidden="1" x14ac:dyDescent="0.35">
      <c r="A1879" s="244"/>
      <c r="B1879" s="244"/>
      <c r="C1879" s="244"/>
      <c r="D1879" s="244"/>
      <c r="E1879" s="244"/>
      <c r="F1879" s="244"/>
      <c r="G1879" s="244"/>
      <c r="H1879" s="244"/>
      <c r="I1879" s="244"/>
      <c r="J1879" s="244"/>
      <c r="K1879" s="244"/>
      <c r="L1879" s="244"/>
      <c r="M1879" s="244"/>
      <c r="N1879" s="244"/>
      <c r="O1879" s="244"/>
      <c r="P1879" s="244"/>
    </row>
    <row r="1880" spans="1:16" hidden="1" x14ac:dyDescent="0.35">
      <c r="A1880" s="244"/>
      <c r="B1880" s="244"/>
      <c r="C1880" s="244"/>
      <c r="D1880" s="244"/>
      <c r="E1880" s="244"/>
      <c r="F1880" s="244"/>
      <c r="G1880" s="244"/>
      <c r="H1880" s="244"/>
      <c r="I1880" s="244"/>
      <c r="J1880" s="244"/>
      <c r="K1880" s="244"/>
      <c r="L1880" s="244"/>
      <c r="M1880" s="244"/>
      <c r="N1880" s="244"/>
      <c r="O1880" s="244"/>
      <c r="P1880" s="244"/>
    </row>
    <row r="1881" spans="1:16" hidden="1" x14ac:dyDescent="0.35">
      <c r="A1881" s="244"/>
      <c r="B1881" s="244"/>
      <c r="C1881" s="244"/>
      <c r="D1881" s="244"/>
      <c r="E1881" s="244"/>
      <c r="F1881" s="244"/>
      <c r="G1881" s="244"/>
      <c r="H1881" s="244"/>
      <c r="I1881" s="244"/>
      <c r="J1881" s="244"/>
      <c r="K1881" s="244"/>
      <c r="L1881" s="244"/>
      <c r="M1881" s="244"/>
      <c r="N1881" s="244"/>
      <c r="O1881" s="244"/>
      <c r="P1881" s="244"/>
    </row>
    <row r="1882" spans="1:16" hidden="1" x14ac:dyDescent="0.35">
      <c r="A1882" s="244"/>
      <c r="B1882" s="244"/>
      <c r="C1882" s="244"/>
      <c r="D1882" s="244"/>
      <c r="E1882" s="244"/>
      <c r="F1882" s="244"/>
      <c r="G1882" s="244"/>
      <c r="H1882" s="244"/>
      <c r="I1882" s="244"/>
      <c r="J1882" s="244"/>
      <c r="K1882" s="244"/>
      <c r="L1882" s="244"/>
      <c r="M1882" s="244"/>
      <c r="N1882" s="244"/>
      <c r="O1882" s="244"/>
      <c r="P1882" s="244"/>
    </row>
    <row r="1883" spans="1:16" hidden="1" x14ac:dyDescent="0.35">
      <c r="A1883" s="244"/>
      <c r="B1883" s="244"/>
      <c r="C1883" s="244"/>
      <c r="D1883" s="244"/>
      <c r="E1883" s="244"/>
      <c r="F1883" s="244"/>
      <c r="G1883" s="244"/>
      <c r="H1883" s="244"/>
      <c r="I1883" s="244"/>
      <c r="J1883" s="244"/>
      <c r="K1883" s="244"/>
      <c r="L1883" s="244"/>
      <c r="M1883" s="244"/>
      <c r="N1883" s="244"/>
      <c r="O1883" s="244"/>
      <c r="P1883" s="244"/>
    </row>
    <row r="1884" spans="1:16" hidden="1" x14ac:dyDescent="0.35">
      <c r="A1884" s="244"/>
      <c r="B1884" s="244"/>
      <c r="C1884" s="244"/>
      <c r="D1884" s="244"/>
      <c r="E1884" s="244"/>
      <c r="F1884" s="244"/>
      <c r="G1884" s="244"/>
      <c r="H1884" s="244"/>
      <c r="I1884" s="244"/>
      <c r="J1884" s="244"/>
      <c r="K1884" s="244"/>
      <c r="L1884" s="244"/>
      <c r="M1884" s="244"/>
      <c r="N1884" s="244"/>
      <c r="O1884" s="244"/>
      <c r="P1884" s="244"/>
    </row>
    <row r="1885" spans="1:16" hidden="1" x14ac:dyDescent="0.35">
      <c r="A1885" s="244"/>
      <c r="B1885" s="244"/>
      <c r="C1885" s="244"/>
      <c r="D1885" s="244"/>
      <c r="E1885" s="244"/>
      <c r="F1885" s="244"/>
      <c r="G1885" s="244"/>
      <c r="H1885" s="244"/>
      <c r="I1885" s="244"/>
      <c r="J1885" s="244"/>
      <c r="K1885" s="244"/>
      <c r="L1885" s="244"/>
      <c r="M1885" s="244"/>
      <c r="N1885" s="244"/>
      <c r="O1885" s="244"/>
      <c r="P1885" s="244"/>
    </row>
    <row r="1886" spans="1:16" hidden="1" x14ac:dyDescent="0.35">
      <c r="A1886" s="244"/>
      <c r="B1886" s="244"/>
      <c r="C1886" s="244"/>
      <c r="D1886" s="244"/>
      <c r="E1886" s="244"/>
      <c r="F1886" s="244"/>
      <c r="G1886" s="244"/>
      <c r="H1886" s="244"/>
      <c r="I1886" s="244"/>
      <c r="J1886" s="244"/>
      <c r="K1886" s="244"/>
      <c r="L1886" s="244"/>
      <c r="M1886" s="244"/>
      <c r="N1886" s="244"/>
      <c r="O1886" s="244"/>
      <c r="P1886" s="244"/>
    </row>
    <row r="1887" spans="1:16" hidden="1" x14ac:dyDescent="0.35">
      <c r="A1887" s="244"/>
      <c r="B1887" s="244"/>
      <c r="C1887" s="244"/>
      <c r="D1887" s="244"/>
      <c r="E1887" s="244"/>
      <c r="F1887" s="244"/>
      <c r="G1887" s="244"/>
      <c r="H1887" s="244"/>
      <c r="I1887" s="244"/>
      <c r="J1887" s="244"/>
      <c r="K1887" s="244"/>
      <c r="L1887" s="244"/>
      <c r="M1887" s="244"/>
      <c r="N1887" s="244"/>
      <c r="O1887" s="244"/>
      <c r="P1887" s="244"/>
    </row>
    <row r="1888" spans="1:16" hidden="1" x14ac:dyDescent="0.35">
      <c r="A1888" s="244"/>
      <c r="B1888" s="244"/>
      <c r="C1888" s="244"/>
      <c r="D1888" s="244"/>
      <c r="E1888" s="244"/>
      <c r="F1888" s="244"/>
      <c r="G1888" s="244"/>
      <c r="H1888" s="244"/>
      <c r="I1888" s="244"/>
      <c r="J1888" s="244"/>
      <c r="K1888" s="244"/>
      <c r="L1888" s="244"/>
      <c r="M1888" s="244"/>
      <c r="N1888" s="244"/>
      <c r="O1888" s="244"/>
      <c r="P1888" s="244"/>
    </row>
    <row r="1889" spans="1:16" hidden="1" x14ac:dyDescent="0.35">
      <c r="A1889" s="244"/>
      <c r="B1889" s="244"/>
      <c r="C1889" s="244"/>
      <c r="D1889" s="244"/>
      <c r="E1889" s="244"/>
      <c r="F1889" s="244"/>
      <c r="G1889" s="244"/>
      <c r="H1889" s="244"/>
      <c r="I1889" s="244"/>
      <c r="J1889" s="244"/>
      <c r="K1889" s="244"/>
      <c r="L1889" s="244"/>
      <c r="M1889" s="244"/>
      <c r="N1889" s="244"/>
      <c r="O1889" s="244"/>
      <c r="P1889" s="244"/>
    </row>
    <row r="1890" spans="1:16" hidden="1" x14ac:dyDescent="0.35">
      <c r="A1890" s="244"/>
      <c r="B1890" s="244"/>
      <c r="C1890" s="244"/>
      <c r="D1890" s="244"/>
      <c r="E1890" s="244"/>
      <c r="F1890" s="244"/>
      <c r="G1890" s="244"/>
      <c r="H1890" s="244"/>
      <c r="I1890" s="244"/>
      <c r="J1890" s="244"/>
      <c r="K1890" s="244"/>
      <c r="L1890" s="244"/>
      <c r="M1890" s="244"/>
      <c r="N1890" s="244"/>
      <c r="O1890" s="244"/>
      <c r="P1890" s="244"/>
    </row>
    <row r="1891" spans="1:16" hidden="1" x14ac:dyDescent="0.35">
      <c r="A1891" s="244"/>
      <c r="B1891" s="244"/>
      <c r="C1891" s="244"/>
      <c r="D1891" s="244"/>
      <c r="E1891" s="244"/>
      <c r="F1891" s="244"/>
      <c r="G1891" s="244"/>
      <c r="H1891" s="244"/>
      <c r="I1891" s="244"/>
      <c r="J1891" s="244"/>
      <c r="K1891" s="244"/>
      <c r="L1891" s="244"/>
      <c r="M1891" s="244"/>
      <c r="N1891" s="244"/>
      <c r="O1891" s="244"/>
      <c r="P1891" s="244"/>
    </row>
    <row r="1892" spans="1:16" hidden="1" x14ac:dyDescent="0.35">
      <c r="A1892" s="244"/>
      <c r="B1892" s="244"/>
      <c r="C1892" s="244"/>
      <c r="D1892" s="244"/>
      <c r="E1892" s="244"/>
      <c r="F1892" s="244"/>
      <c r="G1892" s="244"/>
      <c r="H1892" s="244"/>
      <c r="I1892" s="244"/>
      <c r="J1892" s="244"/>
      <c r="K1892" s="244"/>
      <c r="L1892" s="244"/>
      <c r="M1892" s="244"/>
      <c r="N1892" s="244"/>
      <c r="O1892" s="244"/>
      <c r="P1892" s="244"/>
    </row>
    <row r="1893" spans="1:16" hidden="1" x14ac:dyDescent="0.35">
      <c r="A1893" s="244"/>
      <c r="B1893" s="244"/>
      <c r="C1893" s="244"/>
      <c r="D1893" s="244"/>
      <c r="E1893" s="244"/>
      <c r="F1893" s="244"/>
      <c r="G1893" s="244"/>
      <c r="H1893" s="244"/>
      <c r="I1893" s="244"/>
      <c r="J1893" s="244"/>
      <c r="K1893" s="244"/>
      <c r="L1893" s="244"/>
      <c r="M1893" s="244"/>
      <c r="N1893" s="244"/>
      <c r="O1893" s="244"/>
      <c r="P1893" s="244"/>
    </row>
    <row r="1894" spans="1:16" hidden="1" x14ac:dyDescent="0.35">
      <c r="A1894" s="244"/>
      <c r="B1894" s="244"/>
      <c r="C1894" s="244"/>
      <c r="D1894" s="244"/>
      <c r="E1894" s="244"/>
      <c r="F1894" s="244"/>
      <c r="G1894" s="244"/>
      <c r="H1894" s="244"/>
      <c r="I1894" s="244"/>
      <c r="J1894" s="244"/>
      <c r="K1894" s="244"/>
      <c r="L1894" s="244"/>
      <c r="M1894" s="244"/>
      <c r="N1894" s="244"/>
      <c r="O1894" s="244"/>
      <c r="P1894" s="244"/>
    </row>
    <row r="1895" spans="1:16" hidden="1" x14ac:dyDescent="0.35">
      <c r="A1895" s="244"/>
      <c r="B1895" s="244"/>
      <c r="C1895" s="244"/>
      <c r="D1895" s="244"/>
      <c r="E1895" s="244"/>
      <c r="F1895" s="244"/>
      <c r="G1895" s="244"/>
      <c r="H1895" s="244"/>
      <c r="I1895" s="244"/>
      <c r="J1895" s="244"/>
      <c r="K1895" s="244"/>
      <c r="L1895" s="244"/>
      <c r="M1895" s="244"/>
      <c r="N1895" s="244"/>
      <c r="O1895" s="244"/>
      <c r="P1895" s="244"/>
    </row>
    <row r="1896" spans="1:16" hidden="1" x14ac:dyDescent="0.35">
      <c r="A1896" s="244"/>
      <c r="B1896" s="244"/>
      <c r="C1896" s="244"/>
      <c r="D1896" s="244"/>
      <c r="E1896" s="244"/>
      <c r="F1896" s="244"/>
      <c r="G1896" s="244"/>
      <c r="H1896" s="244"/>
      <c r="I1896" s="244"/>
      <c r="J1896" s="244"/>
      <c r="K1896" s="244"/>
      <c r="L1896" s="244"/>
      <c r="M1896" s="244"/>
      <c r="N1896" s="244"/>
      <c r="O1896" s="244"/>
      <c r="P1896" s="244"/>
    </row>
    <row r="1897" spans="1:16" hidden="1" x14ac:dyDescent="0.35">
      <c r="A1897" s="244"/>
      <c r="B1897" s="244"/>
      <c r="C1897" s="244"/>
      <c r="D1897" s="244"/>
      <c r="E1897" s="244"/>
      <c r="F1897" s="244"/>
      <c r="G1897" s="244"/>
      <c r="H1897" s="244"/>
      <c r="I1897" s="244"/>
      <c r="J1897" s="244"/>
      <c r="K1897" s="244"/>
      <c r="L1897" s="244"/>
      <c r="M1897" s="244"/>
      <c r="N1897" s="244"/>
      <c r="O1897" s="244"/>
      <c r="P1897" s="244"/>
    </row>
    <row r="1898" spans="1:16" hidden="1" x14ac:dyDescent="0.35">
      <c r="A1898" s="244"/>
      <c r="B1898" s="244"/>
      <c r="C1898" s="244"/>
      <c r="D1898" s="244"/>
      <c r="E1898" s="244"/>
      <c r="F1898" s="244"/>
      <c r="G1898" s="244"/>
      <c r="H1898" s="244"/>
      <c r="I1898" s="244"/>
      <c r="J1898" s="244"/>
      <c r="K1898" s="244"/>
      <c r="L1898" s="244"/>
      <c r="M1898" s="244"/>
      <c r="N1898" s="244"/>
      <c r="O1898" s="244"/>
      <c r="P1898" s="244"/>
    </row>
    <row r="1899" spans="1:16" hidden="1" x14ac:dyDescent="0.35">
      <c r="A1899" s="244"/>
      <c r="B1899" s="244"/>
      <c r="C1899" s="244"/>
      <c r="D1899" s="244"/>
      <c r="E1899" s="244"/>
      <c r="F1899" s="244"/>
      <c r="G1899" s="244"/>
      <c r="H1899" s="244"/>
      <c r="I1899" s="244"/>
      <c r="J1899" s="244"/>
      <c r="K1899" s="244"/>
      <c r="L1899" s="244"/>
      <c r="M1899" s="244"/>
      <c r="N1899" s="244"/>
      <c r="O1899" s="244"/>
      <c r="P1899" s="244"/>
    </row>
    <row r="1900" spans="1:16" hidden="1" x14ac:dyDescent="0.35">
      <c r="A1900" s="244"/>
      <c r="B1900" s="244"/>
      <c r="C1900" s="244"/>
      <c r="D1900" s="244"/>
      <c r="E1900" s="244"/>
      <c r="F1900" s="244"/>
      <c r="G1900" s="244"/>
      <c r="H1900" s="244"/>
      <c r="I1900" s="244"/>
      <c r="J1900" s="244"/>
      <c r="K1900" s="244"/>
      <c r="L1900" s="244"/>
      <c r="M1900" s="244"/>
      <c r="N1900" s="244"/>
      <c r="O1900" s="244"/>
      <c r="P1900" s="244"/>
    </row>
    <row r="1901" spans="1:16" hidden="1" x14ac:dyDescent="0.35">
      <c r="A1901" s="244"/>
      <c r="B1901" s="244"/>
      <c r="C1901" s="244"/>
      <c r="D1901" s="244"/>
      <c r="E1901" s="244"/>
      <c r="F1901" s="244"/>
      <c r="G1901" s="244"/>
      <c r="H1901" s="244"/>
      <c r="I1901" s="244"/>
      <c r="J1901" s="244"/>
      <c r="K1901" s="244"/>
      <c r="L1901" s="244"/>
      <c r="M1901" s="244"/>
      <c r="N1901" s="244"/>
      <c r="O1901" s="244"/>
      <c r="P1901" s="244"/>
    </row>
    <row r="1902" spans="1:16" hidden="1" x14ac:dyDescent="0.35">
      <c r="A1902" s="244"/>
      <c r="B1902" s="244"/>
      <c r="C1902" s="244"/>
      <c r="D1902" s="244"/>
      <c r="E1902" s="244"/>
      <c r="F1902" s="244"/>
      <c r="G1902" s="244"/>
      <c r="H1902" s="244"/>
      <c r="I1902" s="244"/>
      <c r="J1902" s="244"/>
      <c r="K1902" s="244"/>
      <c r="L1902" s="244"/>
      <c r="M1902" s="244"/>
      <c r="N1902" s="244"/>
      <c r="O1902" s="244"/>
      <c r="P1902" s="244"/>
    </row>
    <row r="1903" spans="1:16" hidden="1" x14ac:dyDescent="0.35">
      <c r="A1903" s="244"/>
      <c r="B1903" s="244"/>
      <c r="C1903" s="244"/>
      <c r="D1903" s="244"/>
      <c r="E1903" s="244"/>
      <c r="F1903" s="244"/>
      <c r="G1903" s="244"/>
      <c r="H1903" s="244"/>
      <c r="I1903" s="244"/>
      <c r="J1903" s="244"/>
      <c r="K1903" s="244"/>
      <c r="L1903" s="244"/>
      <c r="M1903" s="244"/>
      <c r="N1903" s="244"/>
      <c r="O1903" s="244"/>
      <c r="P1903" s="244"/>
    </row>
    <row r="1904" spans="1:16" hidden="1" x14ac:dyDescent="0.35">
      <c r="A1904" s="244"/>
      <c r="B1904" s="244"/>
      <c r="C1904" s="244"/>
      <c r="D1904" s="244"/>
      <c r="E1904" s="244"/>
      <c r="F1904" s="244"/>
      <c r="G1904" s="244"/>
      <c r="H1904" s="244"/>
      <c r="I1904" s="244"/>
      <c r="J1904" s="244"/>
      <c r="K1904" s="244"/>
      <c r="L1904" s="244"/>
      <c r="M1904" s="244"/>
      <c r="N1904" s="244"/>
      <c r="O1904" s="244"/>
      <c r="P1904" s="244"/>
    </row>
    <row r="1905" spans="1:16" hidden="1" x14ac:dyDescent="0.35">
      <c r="A1905" s="244"/>
      <c r="B1905" s="244"/>
      <c r="C1905" s="244"/>
      <c r="D1905" s="244"/>
      <c r="E1905" s="244"/>
      <c r="F1905" s="244"/>
      <c r="G1905" s="244"/>
      <c r="H1905" s="244"/>
      <c r="I1905" s="244"/>
      <c r="J1905" s="244"/>
      <c r="K1905" s="244"/>
      <c r="L1905" s="244"/>
      <c r="M1905" s="244"/>
      <c r="N1905" s="244"/>
      <c r="O1905" s="244"/>
      <c r="P1905" s="244"/>
    </row>
    <row r="1906" spans="1:16" hidden="1" x14ac:dyDescent="0.35">
      <c r="A1906" s="244"/>
      <c r="B1906" s="244"/>
      <c r="C1906" s="244"/>
      <c r="D1906" s="244"/>
      <c r="E1906" s="244"/>
      <c r="F1906" s="244"/>
      <c r="G1906" s="244"/>
      <c r="H1906" s="244"/>
      <c r="I1906" s="244"/>
      <c r="J1906" s="244"/>
      <c r="K1906" s="244"/>
      <c r="L1906" s="244"/>
      <c r="M1906" s="244"/>
      <c r="N1906" s="244"/>
      <c r="O1906" s="244"/>
      <c r="P1906" s="244"/>
    </row>
    <row r="1907" spans="1:16" hidden="1" x14ac:dyDescent="0.35">
      <c r="A1907" s="244"/>
      <c r="B1907" s="244"/>
      <c r="C1907" s="244"/>
      <c r="D1907" s="244"/>
      <c r="E1907" s="244"/>
      <c r="F1907" s="244"/>
      <c r="G1907" s="244"/>
      <c r="H1907" s="244"/>
      <c r="I1907" s="244"/>
      <c r="J1907" s="244"/>
      <c r="K1907" s="244"/>
      <c r="L1907" s="244"/>
      <c r="M1907" s="244"/>
      <c r="N1907" s="244"/>
      <c r="O1907" s="244"/>
      <c r="P1907" s="244"/>
    </row>
    <row r="1908" spans="1:16" hidden="1" x14ac:dyDescent="0.35">
      <c r="A1908" s="244"/>
      <c r="B1908" s="244"/>
      <c r="C1908" s="244"/>
      <c r="D1908" s="244"/>
      <c r="E1908" s="244"/>
      <c r="F1908" s="244"/>
      <c r="G1908" s="244"/>
      <c r="H1908" s="244"/>
      <c r="I1908" s="244"/>
      <c r="J1908" s="244"/>
      <c r="K1908" s="244"/>
      <c r="L1908" s="244"/>
      <c r="M1908" s="244"/>
      <c r="N1908" s="244"/>
      <c r="O1908" s="244"/>
      <c r="P1908" s="244"/>
    </row>
    <row r="1909" spans="1:16" hidden="1" x14ac:dyDescent="0.35">
      <c r="A1909" s="244"/>
      <c r="B1909" s="244"/>
      <c r="C1909" s="244"/>
      <c r="D1909" s="244"/>
      <c r="E1909" s="244"/>
      <c r="F1909" s="244"/>
      <c r="G1909" s="244"/>
      <c r="H1909" s="244"/>
      <c r="I1909" s="244"/>
      <c r="J1909" s="244"/>
      <c r="K1909" s="244"/>
      <c r="L1909" s="244"/>
      <c r="M1909" s="244"/>
      <c r="N1909" s="244"/>
      <c r="O1909" s="244"/>
      <c r="P1909" s="244"/>
    </row>
    <row r="1910" spans="1:16" hidden="1" x14ac:dyDescent="0.35">
      <c r="A1910" s="244"/>
      <c r="B1910" s="244"/>
      <c r="C1910" s="244"/>
      <c r="D1910" s="244"/>
      <c r="E1910" s="244"/>
      <c r="F1910" s="244"/>
      <c r="G1910" s="244"/>
      <c r="H1910" s="244"/>
      <c r="I1910" s="244"/>
      <c r="J1910" s="244"/>
      <c r="K1910" s="244"/>
      <c r="L1910" s="244"/>
      <c r="M1910" s="244"/>
      <c r="N1910" s="244"/>
      <c r="O1910" s="244"/>
      <c r="P1910" s="244"/>
    </row>
    <row r="1911" spans="1:16" hidden="1" x14ac:dyDescent="0.35">
      <c r="A1911" s="244"/>
      <c r="B1911" s="244"/>
      <c r="C1911" s="244"/>
      <c r="D1911" s="244"/>
      <c r="E1911" s="244"/>
      <c r="F1911" s="244"/>
      <c r="G1911" s="244"/>
      <c r="H1911" s="244"/>
      <c r="I1911" s="244"/>
      <c r="J1911" s="244"/>
      <c r="K1911" s="244"/>
      <c r="L1911" s="244"/>
      <c r="M1911" s="244"/>
      <c r="N1911" s="244"/>
      <c r="O1911" s="244"/>
      <c r="P1911" s="244"/>
    </row>
    <row r="1912" spans="1:16" hidden="1" x14ac:dyDescent="0.35">
      <c r="A1912" s="244"/>
      <c r="B1912" s="244"/>
      <c r="C1912" s="244"/>
      <c r="D1912" s="244"/>
      <c r="E1912" s="244"/>
      <c r="F1912" s="244"/>
      <c r="G1912" s="244"/>
      <c r="H1912" s="244"/>
      <c r="I1912" s="244"/>
      <c r="J1912" s="244"/>
      <c r="K1912" s="244"/>
      <c r="L1912" s="244"/>
      <c r="M1912" s="244"/>
      <c r="N1912" s="244"/>
      <c r="O1912" s="244"/>
      <c r="P1912" s="244"/>
    </row>
    <row r="1913" spans="1:16" hidden="1" x14ac:dyDescent="0.35">
      <c r="E1913" s="244"/>
      <c r="F1913" s="244"/>
      <c r="G1913" s="244"/>
      <c r="H1913" s="244"/>
      <c r="I1913" s="244"/>
      <c r="J1913" s="244"/>
      <c r="K1913" s="244"/>
      <c r="L1913" s="244"/>
      <c r="M1913" s="244"/>
      <c r="N1913" s="244"/>
      <c r="O1913" s="244"/>
      <c r="P1913" s="244"/>
    </row>
    <row r="2837" x14ac:dyDescent="0.35"/>
    <row r="2838" x14ac:dyDescent="0.35"/>
    <row r="2839" x14ac:dyDescent="0.35"/>
    <row r="2840" x14ac:dyDescent="0.35"/>
    <row r="2841" x14ac:dyDescent="0.35"/>
    <row r="2842" x14ac:dyDescent="0.35"/>
    <row r="2843" x14ac:dyDescent="0.35"/>
    <row r="2844" x14ac:dyDescent="0.35"/>
    <row r="2845" x14ac:dyDescent="0.35"/>
    <row r="2846" x14ac:dyDescent="0.35"/>
    <row r="2847" x14ac:dyDescent="0.35"/>
    <row r="2848" x14ac:dyDescent="0.35"/>
    <row r="2849" x14ac:dyDescent="0.35"/>
    <row r="2850" x14ac:dyDescent="0.35"/>
    <row r="2851" x14ac:dyDescent="0.35"/>
    <row r="2852" x14ac:dyDescent="0.35"/>
    <row r="2853" x14ac:dyDescent="0.35"/>
    <row r="2854" x14ac:dyDescent="0.35"/>
    <row r="2855" x14ac:dyDescent="0.35"/>
    <row r="2856" x14ac:dyDescent="0.35"/>
    <row r="2857" x14ac:dyDescent="0.35"/>
    <row r="2858" x14ac:dyDescent="0.35"/>
    <row r="2859" x14ac:dyDescent="0.35"/>
    <row r="2860" x14ac:dyDescent="0.35"/>
    <row r="2861" x14ac:dyDescent="0.35"/>
    <row r="2862" x14ac:dyDescent="0.35"/>
    <row r="2863" x14ac:dyDescent="0.35"/>
    <row r="2864" x14ac:dyDescent="0.35"/>
    <row r="2865" x14ac:dyDescent="0.35"/>
    <row r="2866" x14ac:dyDescent="0.35"/>
    <row r="2867" x14ac:dyDescent="0.35"/>
    <row r="2868" x14ac:dyDescent="0.35"/>
    <row r="2869" x14ac:dyDescent="0.35"/>
    <row r="2870" x14ac:dyDescent="0.35"/>
    <row r="2871" x14ac:dyDescent="0.35"/>
    <row r="2872" x14ac:dyDescent="0.35"/>
    <row r="2873" x14ac:dyDescent="0.35"/>
    <row r="2874" x14ac:dyDescent="0.35"/>
    <row r="2875" x14ac:dyDescent="0.35"/>
    <row r="2876" x14ac:dyDescent="0.35"/>
    <row r="2877" x14ac:dyDescent="0.35"/>
    <row r="2878" x14ac:dyDescent="0.35"/>
    <row r="2879" x14ac:dyDescent="0.35"/>
    <row r="2880" x14ac:dyDescent="0.35"/>
    <row r="2881" x14ac:dyDescent="0.35"/>
    <row r="2882" x14ac:dyDescent="0.35"/>
    <row r="2883" x14ac:dyDescent="0.35"/>
    <row r="2884" x14ac:dyDescent="0.35"/>
    <row r="2885" x14ac:dyDescent="0.35"/>
    <row r="2886" x14ac:dyDescent="0.35"/>
    <row r="2887" x14ac:dyDescent="0.35"/>
    <row r="2888" x14ac:dyDescent="0.35"/>
    <row r="2889" x14ac:dyDescent="0.35"/>
    <row r="2890" x14ac:dyDescent="0.35"/>
    <row r="2891" x14ac:dyDescent="0.35"/>
    <row r="2892" x14ac:dyDescent="0.35"/>
    <row r="2893" x14ac:dyDescent="0.35"/>
    <row r="2894" x14ac:dyDescent="0.35"/>
    <row r="2895" x14ac:dyDescent="0.35"/>
    <row r="2896" x14ac:dyDescent="0.35"/>
    <row r="2897" x14ac:dyDescent="0.35"/>
    <row r="2898" x14ac:dyDescent="0.35"/>
    <row r="2899" x14ac:dyDescent="0.35"/>
    <row r="2900" x14ac:dyDescent="0.35"/>
    <row r="2901" x14ac:dyDescent="0.35"/>
    <row r="2902" x14ac:dyDescent="0.35"/>
    <row r="2903" x14ac:dyDescent="0.35"/>
    <row r="2904" x14ac:dyDescent="0.35"/>
    <row r="2905" x14ac:dyDescent="0.35"/>
    <row r="2906" x14ac:dyDescent="0.35"/>
    <row r="2907" x14ac:dyDescent="0.35"/>
    <row r="2908" x14ac:dyDescent="0.35"/>
    <row r="2909" x14ac:dyDescent="0.35"/>
    <row r="2910" x14ac:dyDescent="0.35"/>
    <row r="2911" x14ac:dyDescent="0.35"/>
    <row r="2912" x14ac:dyDescent="0.35"/>
    <row r="2913" x14ac:dyDescent="0.35"/>
    <row r="2914" x14ac:dyDescent="0.35"/>
    <row r="2915" x14ac:dyDescent="0.35"/>
    <row r="2916" x14ac:dyDescent="0.35"/>
    <row r="2917" x14ac:dyDescent="0.35"/>
    <row r="2918" x14ac:dyDescent="0.35"/>
    <row r="2919" x14ac:dyDescent="0.35"/>
    <row r="2920" x14ac:dyDescent="0.35"/>
    <row r="2921" x14ac:dyDescent="0.35"/>
    <row r="2922" x14ac:dyDescent="0.35"/>
    <row r="2923" x14ac:dyDescent="0.35"/>
    <row r="2924" x14ac:dyDescent="0.35"/>
    <row r="2925" x14ac:dyDescent="0.35"/>
    <row r="2926" x14ac:dyDescent="0.35"/>
    <row r="2927" x14ac:dyDescent="0.35"/>
    <row r="2928" x14ac:dyDescent="0.35"/>
    <row r="2929" x14ac:dyDescent="0.35"/>
    <row r="2930" x14ac:dyDescent="0.35"/>
    <row r="2931" x14ac:dyDescent="0.35"/>
    <row r="2932" x14ac:dyDescent="0.35"/>
    <row r="2933" x14ac:dyDescent="0.35"/>
    <row r="2934" x14ac:dyDescent="0.35"/>
    <row r="2935" x14ac:dyDescent="0.35"/>
    <row r="2936" x14ac:dyDescent="0.35"/>
    <row r="2937" x14ac:dyDescent="0.35"/>
    <row r="2938" x14ac:dyDescent="0.35"/>
    <row r="2939" x14ac:dyDescent="0.35"/>
    <row r="2940" x14ac:dyDescent="0.35"/>
    <row r="2941" x14ac:dyDescent="0.35"/>
    <row r="2942" x14ac:dyDescent="0.35"/>
    <row r="2943" x14ac:dyDescent="0.35"/>
    <row r="2944" x14ac:dyDescent="0.35"/>
    <row r="2945" x14ac:dyDescent="0.35"/>
    <row r="2946" x14ac:dyDescent="0.35"/>
    <row r="2947" x14ac:dyDescent="0.35"/>
    <row r="2948" x14ac:dyDescent="0.35"/>
    <row r="2949" x14ac:dyDescent="0.35"/>
    <row r="2950" x14ac:dyDescent="0.35"/>
    <row r="2951" x14ac:dyDescent="0.35"/>
    <row r="2952" x14ac:dyDescent="0.35"/>
    <row r="2953" x14ac:dyDescent="0.35"/>
    <row r="2954" x14ac:dyDescent="0.35"/>
    <row r="2955" x14ac:dyDescent="0.35"/>
    <row r="2956" x14ac:dyDescent="0.35"/>
    <row r="2957" x14ac:dyDescent="0.35"/>
    <row r="2958" x14ac:dyDescent="0.35"/>
    <row r="2959" x14ac:dyDescent="0.35"/>
    <row r="2960" x14ac:dyDescent="0.35"/>
    <row r="2961" x14ac:dyDescent="0.35"/>
    <row r="2962" x14ac:dyDescent="0.35"/>
    <row r="2963" x14ac:dyDescent="0.35"/>
    <row r="2964" x14ac:dyDescent="0.35"/>
    <row r="2965" x14ac:dyDescent="0.35"/>
    <row r="2966" x14ac:dyDescent="0.35"/>
    <row r="2967" x14ac:dyDescent="0.35"/>
    <row r="2968" x14ac:dyDescent="0.35"/>
    <row r="2969" x14ac:dyDescent="0.35"/>
    <row r="2970" x14ac:dyDescent="0.35"/>
    <row r="2971" x14ac:dyDescent="0.35"/>
    <row r="2972" x14ac:dyDescent="0.35"/>
    <row r="2973" x14ac:dyDescent="0.35"/>
    <row r="2974" x14ac:dyDescent="0.35"/>
    <row r="2975" x14ac:dyDescent="0.35"/>
    <row r="2976" x14ac:dyDescent="0.35"/>
    <row r="2977" x14ac:dyDescent="0.35"/>
    <row r="2978" x14ac:dyDescent="0.35"/>
    <row r="2979" x14ac:dyDescent="0.35"/>
    <row r="2980" x14ac:dyDescent="0.35"/>
    <row r="2981" x14ac:dyDescent="0.35"/>
    <row r="2982" x14ac:dyDescent="0.35"/>
    <row r="2983" x14ac:dyDescent="0.35"/>
    <row r="2984" x14ac:dyDescent="0.35"/>
    <row r="2985" x14ac:dyDescent="0.35"/>
    <row r="2986" x14ac:dyDescent="0.35"/>
    <row r="2987" x14ac:dyDescent="0.35"/>
    <row r="2988" x14ac:dyDescent="0.35"/>
    <row r="2989" x14ac:dyDescent="0.35"/>
    <row r="2990" x14ac:dyDescent="0.35"/>
    <row r="2991" x14ac:dyDescent="0.35"/>
    <row r="2992" x14ac:dyDescent="0.35"/>
    <row r="2993" x14ac:dyDescent="0.35"/>
    <row r="2994" x14ac:dyDescent="0.35"/>
    <row r="2995" x14ac:dyDescent="0.35"/>
    <row r="2996" x14ac:dyDescent="0.35"/>
    <row r="2997" x14ac:dyDescent="0.35"/>
    <row r="2998" x14ac:dyDescent="0.35"/>
    <row r="2999" x14ac:dyDescent="0.35"/>
    <row r="3000" x14ac:dyDescent="0.35"/>
    <row r="3001" x14ac:dyDescent="0.35"/>
    <row r="3002" x14ac:dyDescent="0.35"/>
    <row r="3003" x14ac:dyDescent="0.35"/>
    <row r="3004" x14ac:dyDescent="0.35"/>
    <row r="3005" x14ac:dyDescent="0.35"/>
    <row r="3006" x14ac:dyDescent="0.35"/>
    <row r="3007" x14ac:dyDescent="0.35"/>
    <row r="3008" x14ac:dyDescent="0.35"/>
    <row r="3009" x14ac:dyDescent="0.35"/>
    <row r="3010" x14ac:dyDescent="0.35"/>
    <row r="3011" x14ac:dyDescent="0.35"/>
    <row r="3012" x14ac:dyDescent="0.35"/>
    <row r="3013" x14ac:dyDescent="0.35"/>
    <row r="3014" x14ac:dyDescent="0.35"/>
    <row r="3015" x14ac:dyDescent="0.35"/>
    <row r="3016" x14ac:dyDescent="0.35"/>
    <row r="3017" x14ac:dyDescent="0.35"/>
    <row r="3018" x14ac:dyDescent="0.35"/>
    <row r="3019" x14ac:dyDescent="0.35"/>
    <row r="3020" x14ac:dyDescent="0.35"/>
    <row r="3021" x14ac:dyDescent="0.35"/>
    <row r="3022" x14ac:dyDescent="0.35"/>
    <row r="3023" x14ac:dyDescent="0.35"/>
    <row r="3024" x14ac:dyDescent="0.35"/>
    <row r="3025" x14ac:dyDescent="0.35"/>
    <row r="3026" x14ac:dyDescent="0.35"/>
    <row r="3027" x14ac:dyDescent="0.35"/>
    <row r="3028" x14ac:dyDescent="0.35"/>
    <row r="3029" x14ac:dyDescent="0.35"/>
    <row r="3030" x14ac:dyDescent="0.35"/>
    <row r="3031" x14ac:dyDescent="0.35"/>
    <row r="3032" x14ac:dyDescent="0.35"/>
    <row r="3033" x14ac:dyDescent="0.35"/>
    <row r="3034" x14ac:dyDescent="0.35"/>
    <row r="3035" x14ac:dyDescent="0.35"/>
    <row r="3036" x14ac:dyDescent="0.35"/>
    <row r="3037" x14ac:dyDescent="0.35"/>
    <row r="3038" x14ac:dyDescent="0.35"/>
    <row r="3039" x14ac:dyDescent="0.35"/>
    <row r="3040" x14ac:dyDescent="0.35"/>
    <row r="3041" x14ac:dyDescent="0.35"/>
  </sheetData>
  <conditionalFormatting sqref="J3:R3">
    <cfRule type="cellIs" dxfId="10" priority="11" operator="equal">
      <formula>"Post-Fcst"</formula>
    </cfRule>
    <cfRule type="cellIs" dxfId="9" priority="12" operator="equal">
      <formula>"Forecast"</formula>
    </cfRule>
    <cfRule type="cellIs" dxfId="8"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view="pageBreakPreview" zoomScale="60" zoomScaleNormal="10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114.54296875" bestFit="1" customWidth="1"/>
    <col min="6" max="6" width="14.1796875" customWidth="1"/>
    <col min="7" max="7" width="11.1796875" customWidth="1"/>
    <col min="8" max="8" width="12.7265625" bestFit="1" customWidth="1"/>
    <col min="9" max="9" width="1.453125" customWidth="1"/>
    <col min="10" max="18" width="11.81640625" customWidth="1"/>
    <col min="19" max="16384" width="8.81640625" hidden="1"/>
  </cols>
  <sheetData>
    <row r="1" spans="1:18" s="183" customFormat="1" ht="25" x14ac:dyDescent="0.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4" x14ac:dyDescent="0.35">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4" x14ac:dyDescent="0.35">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s="183" customFormat="1" ht="14" x14ac:dyDescent="0.35">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4" x14ac:dyDescent="0.35">
      <c r="A5" s="12"/>
      <c r="B5" s="12"/>
      <c r="C5" s="4"/>
      <c r="D5" s="11"/>
      <c r="E5" s="108" t="str">
        <f xml:space="preserve"> Time!E$5</f>
        <v>Model column counter</v>
      </c>
      <c r="F5" s="14" t="s">
        <v>100</v>
      </c>
      <c r="G5" s="1" t="s">
        <v>101</v>
      </c>
      <c r="H5" s="14" t="s">
        <v>102</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4" x14ac:dyDescent="0.35">
      <c r="A6" s="12"/>
      <c r="B6" s="12"/>
      <c r="C6" s="4"/>
      <c r="D6" s="11"/>
      <c r="E6" s="108"/>
      <c r="F6" s="14"/>
      <c r="G6" s="1"/>
      <c r="H6" s="14"/>
      <c r="I6" s="104"/>
      <c r="J6" s="136"/>
      <c r="K6" s="136"/>
      <c r="L6" s="136"/>
      <c r="M6" s="136"/>
      <c r="N6" s="136"/>
      <c r="O6" s="136"/>
      <c r="P6" s="136"/>
      <c r="Q6" s="136"/>
      <c r="R6" s="136"/>
    </row>
    <row r="7" spans="1:18" s="183" customFormat="1" ht="14" x14ac:dyDescent="0.35">
      <c r="A7" s="72" t="s">
        <v>335</v>
      </c>
      <c r="B7" s="72"/>
      <c r="C7" s="72"/>
      <c r="D7" s="72"/>
      <c r="E7" s="72"/>
      <c r="F7" s="72"/>
      <c r="G7" s="72"/>
      <c r="H7" s="72"/>
      <c r="I7" s="72"/>
      <c r="J7" s="72"/>
      <c r="K7" s="72"/>
      <c r="L7" s="72"/>
      <c r="M7" s="72"/>
      <c r="N7" s="72"/>
      <c r="O7" s="72"/>
      <c r="P7" s="72"/>
      <c r="Q7" s="72"/>
      <c r="R7" s="72"/>
    </row>
    <row r="8" spans="1:18" s="183" customFormat="1" ht="14" x14ac:dyDescent="0.35">
      <c r="A8" s="244"/>
      <c r="B8" s="244"/>
      <c r="C8" s="244"/>
      <c r="D8" s="244"/>
      <c r="E8" s="244"/>
      <c r="F8" s="244"/>
      <c r="G8" s="244"/>
      <c r="H8" s="244"/>
      <c r="I8" s="244"/>
      <c r="J8" s="244"/>
      <c r="K8" s="244"/>
      <c r="L8" s="244"/>
      <c r="M8" s="244"/>
      <c r="N8" s="244"/>
      <c r="O8" s="244"/>
      <c r="P8" s="244"/>
      <c r="Q8" s="244"/>
      <c r="R8" s="244"/>
    </row>
    <row r="9" spans="1:18" s="183" customFormat="1" ht="14" x14ac:dyDescent="0.35">
      <c r="A9" s="244"/>
      <c r="B9" s="244"/>
      <c r="C9" s="244"/>
      <c r="D9" s="172" t="s">
        <v>173</v>
      </c>
      <c r="E9" s="244"/>
      <c r="F9" s="244"/>
      <c r="G9" s="244"/>
      <c r="H9" s="244"/>
      <c r="I9" s="244"/>
      <c r="J9" s="244"/>
      <c r="K9" s="244"/>
      <c r="L9" s="244"/>
      <c r="M9" s="244"/>
      <c r="N9" s="244"/>
      <c r="O9" s="244"/>
      <c r="P9" s="244"/>
      <c r="Q9" s="244"/>
      <c r="R9" s="244"/>
    </row>
    <row r="10" spans="1:18" s="108" customFormat="1" ht="13" x14ac:dyDescent="0.35">
      <c r="A10" s="8"/>
      <c r="B10" s="1"/>
      <c r="C10" s="2"/>
      <c r="D10" s="9"/>
      <c r="E10" s="10"/>
      <c r="F10" s="10"/>
      <c r="G10" s="10"/>
      <c r="H10" s="10"/>
      <c r="I10" s="10"/>
      <c r="J10" s="10"/>
      <c r="K10" s="10"/>
      <c r="L10" s="10"/>
      <c r="M10" s="10"/>
      <c r="N10" s="10"/>
      <c r="O10" s="10"/>
      <c r="P10" s="10"/>
      <c r="Q10" s="10"/>
      <c r="R10" s="10"/>
    </row>
    <row r="11" spans="1:18" s="104" customFormat="1" ht="12.5" x14ac:dyDescent="0.35">
      <c r="E11" s="13" t="str">
        <f xml:space="preserve"> Calc!E$126</f>
        <v>Company 1 revenue adjustment for [funded scheme 1] incl. financing adjustment - water resources (17-18 FYA CPIH deflated prices)</v>
      </c>
      <c r="F11" s="140">
        <f xml:space="preserve"> Calc!F$126</f>
        <v>0</v>
      </c>
      <c r="G11" s="13" t="str">
        <f xml:space="preserve"> Calc!G$126</f>
        <v>£m</v>
      </c>
      <c r="H11" s="140"/>
      <c r="I11" s="13">
        <f xml:space="preserve"> Calc!I$126</f>
        <v>0</v>
      </c>
      <c r="J11" s="13"/>
      <c r="K11" s="13"/>
      <c r="L11" s="13"/>
      <c r="M11" s="13"/>
      <c r="N11" s="13"/>
      <c r="O11" s="13"/>
      <c r="P11" s="13"/>
      <c r="Q11" s="13"/>
      <c r="R11" s="13"/>
    </row>
    <row r="12" spans="1:18" s="104" customFormat="1" ht="12.5" x14ac:dyDescent="0.35">
      <c r="E12" s="13"/>
      <c r="F12" s="13"/>
      <c r="G12" s="13"/>
      <c r="H12" s="13"/>
      <c r="I12" s="13"/>
      <c r="J12" s="13"/>
      <c r="K12" s="13"/>
      <c r="L12" s="13"/>
      <c r="M12" s="13"/>
      <c r="N12" s="13"/>
      <c r="O12" s="13"/>
      <c r="P12" s="13"/>
      <c r="Q12" s="13"/>
      <c r="R12" s="13"/>
    </row>
    <row r="13" spans="1:18" s="139" customFormat="1" ht="12.5" x14ac:dyDescent="0.35">
      <c r="E13" s="13" t="str">
        <f xml:space="preserve"> Calc!E$132</f>
        <v>Company 1 RCV adjustment for [funded scheme 1] incl. financing adjustment - water resources (17-18 FYA CPIH deflated prices)</v>
      </c>
      <c r="F13" s="140">
        <f xml:space="preserve"> Calc!F$132</f>
        <v>0</v>
      </c>
      <c r="G13" s="13" t="str">
        <f xml:space="preserve"> Calc!G$132</f>
        <v>£m</v>
      </c>
      <c r="H13" s="140"/>
      <c r="I13" s="140"/>
      <c r="J13" s="140"/>
      <c r="K13" s="140"/>
      <c r="L13" s="140"/>
      <c r="M13" s="140"/>
      <c r="N13" s="140"/>
      <c r="O13" s="140"/>
      <c r="P13" s="140"/>
      <c r="Q13" s="140"/>
      <c r="R13" s="140"/>
    </row>
    <row r="14" spans="1:18" s="108" customFormat="1" ht="12.5" x14ac:dyDescent="0.35">
      <c r="H14" s="142"/>
      <c r="I14" s="142"/>
      <c r="J14" s="142"/>
      <c r="K14" s="142"/>
      <c r="L14" s="142"/>
      <c r="M14" s="142"/>
      <c r="N14" s="142"/>
      <c r="O14" s="142"/>
      <c r="P14" s="142"/>
      <c r="Q14" s="142"/>
      <c r="R14" s="142"/>
    </row>
    <row r="15" spans="1:18" s="139" customFormat="1" ht="12.5" x14ac:dyDescent="0.35">
      <c r="E15" s="139" t="str">
        <f xml:space="preserve"> Calc!E$241</f>
        <v>Company 1 revenue adjustment for [funded scheme 1] incl. financing adjustment - water network plus (17-18 FYA CPIH deflated prices)</v>
      </c>
      <c r="F15" s="140">
        <f xml:space="preserve"> Calc!F$241</f>
        <v>0</v>
      </c>
      <c r="G15" s="139" t="str">
        <f xml:space="preserve"> Calc!G$241</f>
        <v>£m</v>
      </c>
      <c r="I15" s="140"/>
      <c r="J15" s="140"/>
      <c r="K15" s="140"/>
      <c r="L15" s="140"/>
      <c r="M15" s="140"/>
      <c r="N15" s="140"/>
      <c r="O15" s="140"/>
      <c r="P15" s="140"/>
      <c r="Q15" s="140"/>
      <c r="R15" s="140"/>
    </row>
    <row r="16" spans="1:18" s="139" customFormat="1" ht="12.5" x14ac:dyDescent="0.35">
      <c r="H16" s="140"/>
      <c r="I16" s="140"/>
      <c r="J16" s="140"/>
      <c r="K16" s="140"/>
      <c r="L16" s="140"/>
      <c r="M16" s="140"/>
      <c r="N16" s="140"/>
      <c r="O16" s="140"/>
      <c r="P16" s="140"/>
      <c r="Q16" s="140"/>
      <c r="R16" s="140"/>
    </row>
    <row r="17" spans="1:18" s="139" customFormat="1" ht="12.5" x14ac:dyDescent="0.35">
      <c r="E17" s="139" t="str">
        <f xml:space="preserve"> Calc!E$247</f>
        <v>Company 1 RCV adjustment for [funded scheme 1] incl. financing adjustment - water network plus (17-18 FYA CPIH deflated prices)</v>
      </c>
      <c r="F17" s="140">
        <f xml:space="preserve"> Calc!F$247</f>
        <v>0</v>
      </c>
      <c r="G17" s="139" t="str">
        <f xml:space="preserve"> Calc!G$247</f>
        <v>£m</v>
      </c>
    </row>
    <row r="18" spans="1:18" s="139" customFormat="1" ht="12.5" x14ac:dyDescent="0.35">
      <c r="F18" s="140"/>
    </row>
    <row r="19" spans="1:18" s="139" customFormat="1" ht="14" x14ac:dyDescent="0.35">
      <c r="D19" s="172" t="s">
        <v>219</v>
      </c>
      <c r="F19" s="140"/>
    </row>
    <row r="20" spans="1:18" s="139" customFormat="1" ht="12.5" x14ac:dyDescent="0.35">
      <c r="F20" s="140"/>
    </row>
    <row r="21" spans="1:18" s="139" customFormat="1" ht="12.5" x14ac:dyDescent="0.35">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2.5" x14ac:dyDescent="0.35">
      <c r="F22" s="140"/>
    </row>
    <row r="23" spans="1:18" s="139" customFormat="1" ht="12.5" x14ac:dyDescent="0.35">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2.5" x14ac:dyDescent="0.35">
      <c r="F24" s="182"/>
    </row>
    <row r="25" spans="1:18" s="139" customFormat="1" ht="12.5" x14ac:dyDescent="0.35">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2.5" x14ac:dyDescent="0.35">
      <c r="F26" s="182"/>
    </row>
    <row r="27" spans="1:18" s="139" customFormat="1" ht="12.5" x14ac:dyDescent="0.35">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2.5" x14ac:dyDescent="0.35">
      <c r="F28" s="140"/>
    </row>
    <row r="29" spans="1:18" s="139" customFormat="1" ht="13" x14ac:dyDescent="0.35">
      <c r="A29" s="72" t="s">
        <v>336</v>
      </c>
      <c r="B29" s="72"/>
      <c r="C29" s="72"/>
      <c r="D29" s="72"/>
      <c r="E29" s="72"/>
      <c r="F29" s="72"/>
      <c r="G29" s="72"/>
      <c r="H29" s="72"/>
      <c r="I29" s="72"/>
      <c r="J29" s="72"/>
      <c r="K29" s="72"/>
      <c r="L29" s="72"/>
      <c r="M29" s="72"/>
      <c r="N29" s="72"/>
      <c r="O29" s="72"/>
      <c r="P29" s="72"/>
      <c r="Q29" s="72"/>
      <c r="R29" s="72"/>
    </row>
    <row r="30" spans="1:18" s="139" customFormat="1" ht="12.5" x14ac:dyDescent="0.35">
      <c r="F30" s="140"/>
    </row>
    <row r="31" spans="1:18" s="183" customFormat="1" ht="14" x14ac:dyDescent="0.35">
      <c r="A31" s="244"/>
      <c r="B31" s="244"/>
      <c r="C31" s="244"/>
      <c r="D31" s="172" t="s">
        <v>261</v>
      </c>
      <c r="E31" s="244"/>
      <c r="F31" s="244"/>
      <c r="G31" s="244"/>
      <c r="H31" s="244"/>
      <c r="I31" s="244"/>
      <c r="J31" s="244"/>
      <c r="K31" s="244"/>
      <c r="L31" s="244"/>
      <c r="M31" s="244"/>
      <c r="N31" s="244"/>
      <c r="O31" s="244"/>
      <c r="P31" s="244"/>
      <c r="Q31" s="244"/>
      <c r="R31" s="244"/>
    </row>
    <row r="32" spans="1:18" s="108" customFormat="1" ht="13" x14ac:dyDescent="0.35">
      <c r="A32" s="8"/>
      <c r="B32" s="1"/>
      <c r="C32" s="2"/>
      <c r="D32" s="9"/>
      <c r="E32" s="10"/>
      <c r="F32" s="10"/>
      <c r="G32" s="10"/>
      <c r="H32" s="10"/>
      <c r="I32" s="10"/>
      <c r="J32" s="10"/>
      <c r="K32" s="10"/>
      <c r="L32" s="10"/>
      <c r="M32" s="10"/>
      <c r="N32" s="10"/>
      <c r="O32" s="10"/>
      <c r="P32" s="10"/>
      <c r="Q32" s="10"/>
      <c r="R32" s="10"/>
    </row>
    <row r="33" spans="4:18" s="104" customFormat="1" ht="12.5" x14ac:dyDescent="0.35">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2.5" x14ac:dyDescent="0.35">
      <c r="E34" s="13"/>
      <c r="F34" s="13"/>
      <c r="G34" s="13"/>
      <c r="H34" s="13"/>
      <c r="I34" s="13"/>
      <c r="J34" s="13"/>
      <c r="K34" s="13"/>
      <c r="L34" s="13"/>
      <c r="M34" s="13"/>
      <c r="N34" s="13"/>
      <c r="O34" s="13"/>
      <c r="P34" s="13"/>
      <c r="Q34" s="13"/>
      <c r="R34" s="13"/>
    </row>
    <row r="35" spans="4:18" s="139" customFormat="1" ht="12.5" x14ac:dyDescent="0.35">
      <c r="E35" s="201" t="str">
        <f xml:space="preserve"> Calc!E$604</f>
        <v>Company 3 RCV adjustment for [unfunded scheme 1] incl. financing adjustment - water resources (17-18 FYA CPIH deflated prices)</v>
      </c>
      <c r="F35" s="140">
        <f xml:space="preserve"> Calc!F$604</f>
        <v>0</v>
      </c>
      <c r="G35" s="201" t="str">
        <f xml:space="preserve"> Calc!G$604</f>
        <v>£m</v>
      </c>
      <c r="H35" s="140"/>
      <c r="I35" s="140"/>
      <c r="J35" s="140"/>
      <c r="K35" s="140"/>
      <c r="L35" s="140"/>
      <c r="M35" s="140"/>
      <c r="N35" s="140"/>
      <c r="O35" s="140"/>
      <c r="P35" s="140"/>
      <c r="Q35" s="140"/>
      <c r="R35" s="140"/>
    </row>
    <row r="36" spans="4:18" s="108" customFormat="1" ht="12.5" x14ac:dyDescent="0.35">
      <c r="H36" s="142"/>
      <c r="I36" s="142"/>
      <c r="J36" s="142"/>
      <c r="K36" s="142"/>
      <c r="L36" s="142"/>
      <c r="M36" s="142"/>
      <c r="N36" s="142"/>
      <c r="O36" s="142"/>
      <c r="P36" s="142"/>
      <c r="Q36" s="142"/>
      <c r="R36" s="142"/>
    </row>
    <row r="37" spans="4:18" s="139" customFormat="1" ht="12.5" x14ac:dyDescent="0.35">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2.5" x14ac:dyDescent="0.35">
      <c r="H38" s="140"/>
      <c r="I38" s="140"/>
      <c r="J38" s="140"/>
      <c r="K38" s="140"/>
      <c r="L38" s="140"/>
      <c r="M38" s="140"/>
      <c r="N38" s="140"/>
      <c r="O38" s="140"/>
      <c r="P38" s="140"/>
      <c r="Q38" s="140"/>
      <c r="R38" s="140"/>
    </row>
    <row r="39" spans="4:18" s="139" customFormat="1" ht="12.5" x14ac:dyDescent="0.35">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2.5" x14ac:dyDescent="0.35">
      <c r="F40" s="140"/>
    </row>
    <row r="41" spans="4:18" s="139" customFormat="1" ht="14" x14ac:dyDescent="0.35">
      <c r="D41" s="172" t="s">
        <v>298</v>
      </c>
      <c r="F41" s="140"/>
    </row>
    <row r="42" spans="4:18" s="139" customFormat="1" ht="12.5" x14ac:dyDescent="0.35">
      <c r="F42" s="140"/>
    </row>
    <row r="43" spans="4:18" s="139" customFormat="1" ht="12.5" x14ac:dyDescent="0.35">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2.5" x14ac:dyDescent="0.35">
      <c r="F44" s="140"/>
    </row>
    <row r="45" spans="4:18" s="139" customFormat="1" ht="12.5" x14ac:dyDescent="0.35">
      <c r="E45" s="139" t="str">
        <f xml:space="preserve"> Calc!E$832</f>
        <v>Company 4 RCV adjustment for [unfunded scheme 1] incl. financing adjustment - water resources (17-18 FYA CPIH deflated prices)</v>
      </c>
      <c r="F45" s="182">
        <f xml:space="preserve"> Calc!F$832</f>
        <v>0</v>
      </c>
      <c r="G45" s="139" t="str">
        <f xml:space="preserve"> Calc!G$832</f>
        <v>£m</v>
      </c>
    </row>
    <row r="46" spans="4:18" s="139" customFormat="1" ht="12.5" x14ac:dyDescent="0.35">
      <c r="F46" s="182"/>
    </row>
    <row r="47" spans="4:18" s="139" customFormat="1" ht="12.5" x14ac:dyDescent="0.35">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2.5" x14ac:dyDescent="0.35">
      <c r="F48" s="182"/>
    </row>
    <row r="49" spans="1:18" s="139" customFormat="1" ht="12.5" x14ac:dyDescent="0.35">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2.5" x14ac:dyDescent="0.35">
      <c r="E50" s="13"/>
      <c r="F50" s="13"/>
      <c r="G50" s="13"/>
      <c r="H50" s="13"/>
      <c r="I50" s="13"/>
      <c r="J50" s="13"/>
      <c r="K50" s="13"/>
      <c r="L50" s="13"/>
      <c r="M50" s="13"/>
      <c r="N50" s="13"/>
      <c r="O50" s="13"/>
      <c r="P50" s="13"/>
      <c r="Q50" s="13"/>
      <c r="R50" s="13"/>
    </row>
    <row r="51" spans="1:18" s="133" customFormat="1" ht="13" x14ac:dyDescent="0.35">
      <c r="A51" s="134" t="s">
        <v>337</v>
      </c>
      <c r="E51" s="138"/>
      <c r="F51" s="138"/>
      <c r="G51" s="138"/>
      <c r="H51" s="138"/>
      <c r="I51" s="138"/>
      <c r="J51" s="138"/>
      <c r="K51" s="138"/>
      <c r="L51" s="138"/>
      <c r="M51" s="138"/>
      <c r="N51" s="138"/>
      <c r="O51" s="138"/>
      <c r="P51" s="138"/>
      <c r="Q51" s="138"/>
      <c r="R51" s="138"/>
    </row>
    <row r="52" spans="1:18" s="108" customFormat="1" ht="12.5" x14ac:dyDescent="0.35"/>
    <row r="53" spans="1:18" s="108" customFormat="1" ht="12.5" hidden="1" x14ac:dyDescent="0.35"/>
    <row r="54" spans="1:18" s="108" customFormat="1" ht="12.5" hidden="1" x14ac:dyDescent="0.35"/>
    <row r="55" spans="1:18" s="108" customFormat="1" ht="12.5" hidden="1" x14ac:dyDescent="0.35"/>
    <row r="56" spans="1:18" s="108" customFormat="1" ht="12.5" hidden="1" x14ac:dyDescent="0.35"/>
    <row r="57" spans="1:18" s="108" customFormat="1" ht="12.5" hidden="1" x14ac:dyDescent="0.35"/>
    <row r="58" spans="1:18" s="108" customFormat="1" ht="12.5" hidden="1" x14ac:dyDescent="0.35"/>
    <row r="59" spans="1:18" s="108" customFormat="1" ht="12.5" hidden="1" x14ac:dyDescent="0.35"/>
    <row r="60" spans="1:18" s="108" customFormat="1" ht="12.5" hidden="1" x14ac:dyDescent="0.35"/>
    <row r="61" spans="1:18" s="108" customFormat="1" ht="12.5" hidden="1" x14ac:dyDescent="0.35"/>
    <row r="62" spans="1:18" s="108" customFormat="1" ht="12.5" hidden="1" x14ac:dyDescent="0.35"/>
    <row r="63" spans="1:18" s="108" customFormat="1" ht="12.5" hidden="1" x14ac:dyDescent="0.35"/>
    <row r="64" spans="1:18" s="108" customFormat="1" ht="12.5" hidden="1" x14ac:dyDescent="0.35"/>
    <row r="65" s="108" customFormat="1" ht="12.5" hidden="1" x14ac:dyDescent="0.35"/>
    <row r="66" s="108" customFormat="1" ht="12.5" hidden="1" x14ac:dyDescent="0.35"/>
    <row r="67" s="108" customFormat="1" ht="12.5" hidden="1" x14ac:dyDescent="0.35"/>
  </sheetData>
  <conditionalFormatting sqref="J3:R3">
    <cfRule type="cellIs" dxfId="7" priority="1" operator="equal">
      <formula>"Post-Fcst"</formula>
    </cfRule>
    <cfRule type="cellIs" dxfId="6" priority="2" operator="equal">
      <formula>"Forecast"</formula>
    </cfRule>
    <cfRule type="cellIs" dxfId="5"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48"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activeCell="F11" sqref="F11"/>
    </sheetView>
  </sheetViews>
  <sheetFormatPr defaultColWidth="0" defaultRowHeight="14.5" zeroHeight="1" x14ac:dyDescent="0.35"/>
  <cols>
    <col min="1" max="4" width="1.1796875" customWidth="1"/>
    <col min="5" max="5" width="56" customWidth="1"/>
    <col min="6" max="8" width="11.1796875" customWidth="1"/>
    <col min="9" max="9" width="1.453125" customWidth="1"/>
    <col min="10" max="18" width="11.81640625" customWidth="1"/>
    <col min="19" max="16384" width="9.54296875" hidden="1"/>
  </cols>
  <sheetData>
    <row r="1" spans="1:18" ht="25" x14ac:dyDescent="0.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5">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5">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5">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5">
      <c r="A5" s="12"/>
      <c r="B5" s="12"/>
      <c r="C5" s="4"/>
      <c r="D5" s="11"/>
      <c r="E5" s="108" t="str">
        <f xml:space="preserve"> Time!E$5</f>
        <v>Model column counter</v>
      </c>
      <c r="F5" s="14" t="s">
        <v>100</v>
      </c>
      <c r="G5" s="1" t="s">
        <v>101</v>
      </c>
      <c r="H5" s="14" t="s">
        <v>102</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5">
      <c r="A6" s="124"/>
      <c r="B6" s="124"/>
      <c r="C6" s="124"/>
      <c r="D6" s="124"/>
      <c r="E6" s="124"/>
      <c r="F6" s="124"/>
      <c r="G6" s="124"/>
      <c r="H6" s="124"/>
      <c r="I6" s="124"/>
      <c r="J6" s="124"/>
      <c r="K6" s="124"/>
      <c r="L6" s="124"/>
      <c r="M6" s="124"/>
      <c r="N6" s="124"/>
      <c r="O6" s="124"/>
      <c r="P6" s="124"/>
      <c r="Q6" s="124"/>
      <c r="R6" s="124"/>
    </row>
    <row r="7" spans="1:18" s="79" customFormat="1" ht="13" x14ac:dyDescent="0.35">
      <c r="A7" s="75" t="s">
        <v>338</v>
      </c>
      <c r="B7" s="97"/>
      <c r="C7" s="97"/>
      <c r="D7" s="77"/>
    </row>
    <row r="8" spans="1:18" s="79" customFormat="1" ht="13" x14ac:dyDescent="0.35">
      <c r="A8" s="75"/>
      <c r="B8" s="97"/>
      <c r="C8" s="97"/>
      <c r="D8" s="77"/>
    </row>
    <row r="9" spans="1:18" s="117" customFormat="1" ht="13" x14ac:dyDescent="0.35">
      <c r="A9" s="114"/>
      <c r="B9" s="115"/>
      <c r="C9" s="115"/>
      <c r="D9" s="116"/>
      <c r="E9" s="117" t="s">
        <v>339</v>
      </c>
      <c r="F9" s="117" t="s">
        <v>340</v>
      </c>
    </row>
    <row r="10" spans="1:18" s="79" customFormat="1" ht="13" x14ac:dyDescent="0.35">
      <c r="A10" s="75"/>
      <c r="B10" s="97"/>
      <c r="C10" s="97"/>
      <c r="D10" s="77"/>
      <c r="H10" s="129"/>
    </row>
    <row r="11" spans="1:18" s="79" customFormat="1" ht="13" x14ac:dyDescent="0.35">
      <c r="A11" s="75"/>
      <c r="B11" s="97"/>
      <c r="C11" s="97"/>
      <c r="D11" s="77"/>
      <c r="E11" s="79" t="str">
        <f xml:space="preserve"> Time!E$64</f>
        <v>Modelling Period Check</v>
      </c>
      <c r="F11" s="118">
        <f xml:space="preserve"> Time!F$64</f>
        <v>1</v>
      </c>
      <c r="G11" s="79" t="str">
        <f xml:space="preserve"> Time!G$64</f>
        <v>check</v>
      </c>
    </row>
    <row r="12" spans="1:18" s="79" customFormat="1" ht="13" x14ac:dyDescent="0.35">
      <c r="A12" s="75"/>
      <c r="B12" s="97"/>
      <c r="C12" s="97"/>
      <c r="D12" s="77"/>
    </row>
    <row r="13" spans="1:18" s="117" customFormat="1" ht="13" x14ac:dyDescent="0.35">
      <c r="A13" s="114"/>
      <c r="B13" s="115"/>
      <c r="C13" s="115"/>
      <c r="D13" s="116"/>
      <c r="E13" s="117" t="s">
        <v>339</v>
      </c>
      <c r="F13" s="117" t="s">
        <v>341</v>
      </c>
    </row>
    <row r="14" spans="1:18" s="79" customFormat="1" ht="13" x14ac:dyDescent="0.35">
      <c r="A14" s="75"/>
      <c r="B14" s="97"/>
      <c r="C14" s="97"/>
      <c r="D14" s="77"/>
    </row>
    <row r="15" spans="1:18" s="113" customFormat="1" x14ac:dyDescent="0.35">
      <c r="A15" s="112" t="s">
        <v>88</v>
      </c>
      <c r="B15" s="125"/>
      <c r="C15" s="125"/>
      <c r="D15" s="125"/>
      <c r="E15" s="125"/>
      <c r="F15" s="125"/>
      <c r="G15" s="125"/>
      <c r="H15" s="125"/>
      <c r="I15" s="125"/>
      <c r="J15" s="125"/>
      <c r="K15" s="125"/>
      <c r="L15" s="125"/>
      <c r="M15" s="125"/>
      <c r="N15" s="125"/>
      <c r="O15" s="125"/>
      <c r="P15" s="125"/>
      <c r="Q15" s="125"/>
      <c r="R15" s="125"/>
    </row>
    <row r="16" spans="1:18" x14ac:dyDescent="0.35">
      <c r="A16" s="124"/>
      <c r="B16" s="124"/>
      <c r="C16" s="124"/>
      <c r="D16" s="124"/>
      <c r="E16" s="124"/>
      <c r="F16" s="124"/>
      <c r="G16" s="124"/>
      <c r="H16" s="124"/>
      <c r="I16" s="124"/>
      <c r="J16" s="124"/>
      <c r="K16" s="124"/>
      <c r="L16" s="124"/>
      <c r="M16" s="124"/>
      <c r="N16" s="124"/>
      <c r="O16" s="124"/>
      <c r="P16" s="124"/>
      <c r="Q16" s="124"/>
      <c r="R16" s="124"/>
    </row>
    <row r="20" spans="5:5" hidden="1" x14ac:dyDescent="0.35">
      <c r="E20" s="126"/>
    </row>
    <row r="22" spans="5:5" hidden="1" x14ac:dyDescent="0.35">
      <c r="E22" s="127"/>
    </row>
  </sheetData>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51f1067-fcb8-4131-b194-4dd929cf9204" xsi:nil="true"/>
    <lcf76f155ced4ddcb4097134ff3c332f xmlns="963ed5a7-332a-41b3-b49c-f61625053ee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F9E828-8E9D-4076-A830-2B38264D5926}">
  <ds:schemaRefs>
    <ds:schemaRef ds:uri="http://purl.org/dc/elements/1.1/"/>
    <ds:schemaRef ds:uri="http://purl.org/dc/dcmitype/"/>
    <ds:schemaRef ds:uri="963ed5a7-332a-41b3-b49c-f61625053eee"/>
    <ds:schemaRef ds:uri="http://schemas.microsoft.com/office/infopath/2007/PartnerControls"/>
    <ds:schemaRef ds:uri="http://schemas.microsoft.com/office/2006/metadata/properties"/>
    <ds:schemaRef ds:uri="f51f1067-fcb8-4131-b194-4dd929cf9204"/>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427F04B-D086-47DB-B883-853AB7D053D4}">
  <ds:schemaRefs>
    <ds:schemaRef ds:uri="http://schemas.microsoft.com/sharepoint/v3/contenttype/forms"/>
  </ds:schemaRefs>
</ds:datastoreItem>
</file>

<file path=customXml/itemProps3.xml><?xml version="1.0" encoding="utf-8"?>
<ds:datastoreItem xmlns:ds="http://schemas.openxmlformats.org/officeDocument/2006/customXml" ds:itemID="{452F0BE6-B94E-42CF-8E9B-E688990054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2023-09-24T19:20:28Z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y fmtid="{D5CDD505-2E9C-101B-9397-08002B2CF9AE}" pid="26" name="MediaServiceImageTags">
    <vt:lpwstr/>
  </property>
</Properties>
</file>